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aapor\AAPOR Dropbox\AAPOR STAFF\Committees and Volunteers\Standing Committees\Standards\Standard Definitions\2023 SD\"/>
    </mc:Choice>
  </mc:AlternateContent>
  <xr:revisionPtr revIDLastSave="0" documentId="8_{6F2DD6BE-C24B-46E8-B0C0-303991AA68CF}" xr6:coauthVersionLast="47" xr6:coauthVersionMax="47" xr10:uidLastSave="{00000000-0000-0000-0000-000000000000}"/>
  <bookViews>
    <workbookView xWindow="30465" yWindow="1275" windowWidth="24765" windowHeight="13260" xr2:uid="{00000000-000D-0000-FFFF-FFFF00000000}"/>
  </bookViews>
  <sheets>
    <sheet name="Read Me" sheetId="2" r:id="rId1"/>
    <sheet name="Version 5.1 (All)" sheetId="14" r:id="rId2"/>
    <sheet name="Version 5.1 (List Samples)" sheetId="10" r:id="rId3"/>
    <sheet name="Version 5.1 (ABS)" sheetId="11" r:id="rId4"/>
    <sheet name="Version 5.1 (RDD)" sheetId="12" r:id="rId5"/>
    <sheet name="Version 5.1 (Probability Panel)"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00" i="14" l="1"/>
  <c r="N198" i="14"/>
  <c r="N196" i="14"/>
  <c r="N193" i="14"/>
  <c r="N191" i="14"/>
  <c r="N189" i="14"/>
  <c r="N186" i="14"/>
  <c r="N184" i="14"/>
  <c r="N182" i="14"/>
  <c r="N180" i="14"/>
  <c r="N177" i="14"/>
  <c r="N175" i="14"/>
  <c r="N173" i="14"/>
  <c r="N171" i="14"/>
  <c r="M200" i="14"/>
  <c r="M198" i="14"/>
  <c r="M196" i="14"/>
  <c r="M193" i="14"/>
  <c r="M191" i="14"/>
  <c r="M189" i="14"/>
  <c r="M186" i="14"/>
  <c r="M184" i="14"/>
  <c r="M182" i="14"/>
  <c r="M180" i="14"/>
  <c r="M177" i="14"/>
  <c r="M175" i="14"/>
  <c r="M173" i="14"/>
  <c r="M171" i="14"/>
  <c r="N167" i="14"/>
  <c r="M167" i="14"/>
  <c r="N166" i="14"/>
  <c r="M166" i="14"/>
  <c r="N164" i="14"/>
  <c r="M164" i="14"/>
  <c r="N163" i="14"/>
  <c r="M163" i="14"/>
  <c r="N162" i="14"/>
  <c r="M162" i="14"/>
  <c r="N161" i="14"/>
  <c r="M161" i="14"/>
  <c r="N160" i="14"/>
  <c r="M160" i="14"/>
  <c r="N158" i="14"/>
  <c r="M158" i="14"/>
  <c r="K166" i="14"/>
  <c r="H166" i="14"/>
  <c r="F166" i="14"/>
  <c r="C166" i="14"/>
  <c r="K200" i="14"/>
  <c r="K193" i="14"/>
  <c r="K186" i="14"/>
  <c r="K184" i="14"/>
  <c r="K182" i="14"/>
  <c r="K180" i="14"/>
  <c r="K167" i="14"/>
  <c r="K165" i="14"/>
  <c r="K164" i="14"/>
  <c r="K163" i="14"/>
  <c r="K162" i="14"/>
  <c r="K161" i="14"/>
  <c r="K160" i="14"/>
  <c r="K158" i="14"/>
  <c r="F200" i="14"/>
  <c r="F193" i="14"/>
  <c r="F186" i="14"/>
  <c r="F184" i="14"/>
  <c r="F182" i="14"/>
  <c r="F180" i="14"/>
  <c r="F167" i="14"/>
  <c r="F165" i="14"/>
  <c r="F164" i="14"/>
  <c r="F163" i="14"/>
  <c r="F162" i="14"/>
  <c r="F161" i="14"/>
  <c r="F160" i="14"/>
  <c r="F158" i="14"/>
  <c r="G117" i="13"/>
  <c r="F117" i="13"/>
  <c r="E117" i="13"/>
  <c r="D117" i="13"/>
  <c r="G56" i="13"/>
  <c r="F56" i="13"/>
  <c r="E56" i="13"/>
  <c r="D56" i="13"/>
  <c r="G17" i="13"/>
  <c r="F17" i="13"/>
  <c r="E17" i="13"/>
  <c r="D17" i="13"/>
  <c r="J165" i="14"/>
  <c r="J164" i="14"/>
  <c r="J163" i="14"/>
  <c r="J161" i="14"/>
  <c r="J160" i="14"/>
  <c r="J158" i="14"/>
  <c r="E163" i="14"/>
  <c r="E161" i="14"/>
  <c r="E139" i="14"/>
  <c r="E140" i="14"/>
  <c r="E141" i="14"/>
  <c r="E142" i="14"/>
  <c r="E143" i="14"/>
  <c r="E144" i="14"/>
  <c r="G117" i="12"/>
  <c r="F117" i="12"/>
  <c r="E117" i="12"/>
  <c r="D117" i="12"/>
  <c r="G56" i="12"/>
  <c r="F56" i="12"/>
  <c r="E56" i="12"/>
  <c r="D56" i="12"/>
  <c r="G17" i="12"/>
  <c r="F17" i="12"/>
  <c r="E17" i="12"/>
  <c r="D17" i="12"/>
  <c r="H200" i="14"/>
  <c r="H193" i="14"/>
  <c r="H186" i="14"/>
  <c r="H184" i="14"/>
  <c r="H182" i="14"/>
  <c r="H180" i="14"/>
  <c r="H165" i="14"/>
  <c r="H164" i="14"/>
  <c r="H163" i="14"/>
  <c r="H162" i="14"/>
  <c r="H161" i="14"/>
  <c r="H160" i="14"/>
  <c r="C200" i="14"/>
  <c r="C193" i="14"/>
  <c r="C186" i="14"/>
  <c r="C184" i="14"/>
  <c r="C182" i="14"/>
  <c r="C180" i="14"/>
  <c r="C165" i="14"/>
  <c r="C164" i="14"/>
  <c r="C163" i="14"/>
  <c r="C162" i="14"/>
  <c r="C161" i="14"/>
  <c r="C160" i="14"/>
  <c r="G166" i="11"/>
  <c r="I167" i="14" s="1"/>
  <c r="F166" i="11"/>
  <c r="D167" i="14" s="1"/>
  <c r="E166" i="11"/>
  <c r="D166" i="11"/>
  <c r="G117" i="11"/>
  <c r="I118" i="14" s="1"/>
  <c r="F117" i="11"/>
  <c r="E117" i="11"/>
  <c r="D117" i="11"/>
  <c r="G56" i="11"/>
  <c r="F56" i="11"/>
  <c r="E56" i="11"/>
  <c r="D56" i="11"/>
  <c r="K152" i="14"/>
  <c r="J152" i="14"/>
  <c r="I152" i="14"/>
  <c r="H152" i="14"/>
  <c r="F152" i="14"/>
  <c r="E152" i="14"/>
  <c r="D152" i="14"/>
  <c r="C152" i="14"/>
  <c r="K151" i="14"/>
  <c r="J151" i="14"/>
  <c r="I151" i="14"/>
  <c r="H151" i="14"/>
  <c r="F151" i="14"/>
  <c r="E151" i="14"/>
  <c r="D151" i="14"/>
  <c r="C151" i="14"/>
  <c r="K150" i="14"/>
  <c r="J150" i="14"/>
  <c r="I150" i="14"/>
  <c r="H150" i="14"/>
  <c r="F150" i="14"/>
  <c r="E150" i="14"/>
  <c r="D150" i="14"/>
  <c r="C150" i="14"/>
  <c r="J149" i="14"/>
  <c r="I149" i="14"/>
  <c r="E149" i="14"/>
  <c r="D149" i="14"/>
  <c r="I148" i="14"/>
  <c r="D148" i="14"/>
  <c r="I147" i="14"/>
  <c r="D147" i="14"/>
  <c r="I146" i="14"/>
  <c r="D146" i="14"/>
  <c r="I145" i="14"/>
  <c r="D145" i="14"/>
  <c r="J144" i="14"/>
  <c r="J143" i="14"/>
  <c r="I143" i="14"/>
  <c r="D143" i="14"/>
  <c r="J142" i="14"/>
  <c r="I142" i="14"/>
  <c r="D142" i="14"/>
  <c r="J141" i="14"/>
  <c r="I141" i="14"/>
  <c r="D141" i="14"/>
  <c r="J140" i="14"/>
  <c r="I140" i="14"/>
  <c r="D140" i="14"/>
  <c r="J139" i="14"/>
  <c r="J138" i="14"/>
  <c r="E138" i="14"/>
  <c r="J137" i="14"/>
  <c r="E137" i="14"/>
  <c r="J136" i="14"/>
  <c r="E136" i="14"/>
  <c r="J135" i="14"/>
  <c r="E135" i="14"/>
  <c r="J134" i="14"/>
  <c r="E134" i="14"/>
  <c r="J133" i="14"/>
  <c r="E133" i="14"/>
  <c r="J132" i="14"/>
  <c r="E132" i="14"/>
  <c r="J131" i="14"/>
  <c r="E131" i="14"/>
  <c r="J130" i="14"/>
  <c r="E130" i="14"/>
  <c r="I129" i="14"/>
  <c r="D129" i="14"/>
  <c r="I128" i="14"/>
  <c r="D128" i="14"/>
  <c r="I127" i="14"/>
  <c r="D127" i="14"/>
  <c r="I126" i="14"/>
  <c r="D126" i="14"/>
  <c r="I125" i="14"/>
  <c r="D125" i="14"/>
  <c r="J124" i="14"/>
  <c r="E124" i="14"/>
  <c r="J123" i="14"/>
  <c r="I123" i="14"/>
  <c r="E123" i="14"/>
  <c r="D123" i="14"/>
  <c r="J122" i="14"/>
  <c r="I122" i="14"/>
  <c r="E122" i="14"/>
  <c r="D122" i="14"/>
  <c r="J121" i="14"/>
  <c r="E121" i="14"/>
  <c r="K120" i="14"/>
  <c r="H120" i="14"/>
  <c r="F120" i="14"/>
  <c r="C120" i="14"/>
  <c r="K119" i="14"/>
  <c r="J119" i="14"/>
  <c r="I119" i="14"/>
  <c r="H119" i="14"/>
  <c r="F119" i="14"/>
  <c r="E119" i="14"/>
  <c r="D119" i="14"/>
  <c r="C119" i="14"/>
  <c r="H118" i="14"/>
  <c r="K116" i="14"/>
  <c r="H116" i="14"/>
  <c r="F116" i="14"/>
  <c r="C116" i="14"/>
  <c r="K115" i="14"/>
  <c r="J115" i="14"/>
  <c r="I115" i="14"/>
  <c r="H115" i="14"/>
  <c r="F115" i="14"/>
  <c r="E115" i="14"/>
  <c r="D115" i="14"/>
  <c r="C115" i="14"/>
  <c r="K114" i="14"/>
  <c r="H114" i="14"/>
  <c r="F114" i="14"/>
  <c r="C114" i="14"/>
  <c r="K113" i="14"/>
  <c r="H113" i="14"/>
  <c r="F113" i="14"/>
  <c r="C113" i="14"/>
  <c r="K112" i="14"/>
  <c r="H112" i="14"/>
  <c r="F112" i="14"/>
  <c r="C112" i="14"/>
  <c r="K111" i="14"/>
  <c r="H111" i="14"/>
  <c r="F111" i="14"/>
  <c r="C111" i="14"/>
  <c r="K110" i="14"/>
  <c r="H110" i="14"/>
  <c r="F110" i="14"/>
  <c r="C110" i="14"/>
  <c r="K109" i="14"/>
  <c r="H109" i="14"/>
  <c r="F109" i="14"/>
  <c r="C109" i="14"/>
  <c r="K108" i="14"/>
  <c r="H108" i="14"/>
  <c r="F108" i="14"/>
  <c r="C108" i="14"/>
  <c r="K107" i="14"/>
  <c r="H107" i="14"/>
  <c r="F107" i="14"/>
  <c r="C107" i="14"/>
  <c r="K106" i="14"/>
  <c r="I106" i="14"/>
  <c r="H106" i="14"/>
  <c r="F106" i="14"/>
  <c r="D106" i="14"/>
  <c r="C106" i="14"/>
  <c r="K105" i="14"/>
  <c r="H105" i="14"/>
  <c r="F105" i="14"/>
  <c r="C105" i="14"/>
  <c r="K104" i="14"/>
  <c r="I104" i="14"/>
  <c r="H104" i="14"/>
  <c r="F104" i="14"/>
  <c r="D104" i="14"/>
  <c r="C104" i="14"/>
  <c r="K103" i="14"/>
  <c r="I103" i="14"/>
  <c r="H103" i="14"/>
  <c r="F103" i="14"/>
  <c r="D103" i="14"/>
  <c r="C103" i="14"/>
  <c r="K102" i="14"/>
  <c r="J102" i="14"/>
  <c r="I102" i="14"/>
  <c r="H102" i="14"/>
  <c r="F102" i="14"/>
  <c r="E102" i="14"/>
  <c r="D102" i="14"/>
  <c r="C102" i="14"/>
  <c r="K101" i="14"/>
  <c r="J101" i="14"/>
  <c r="I101" i="14"/>
  <c r="H101" i="14"/>
  <c r="F101" i="14"/>
  <c r="E101" i="14"/>
  <c r="D101" i="14"/>
  <c r="C101" i="14"/>
  <c r="K100" i="14"/>
  <c r="J100" i="14"/>
  <c r="I100" i="14"/>
  <c r="H100" i="14"/>
  <c r="F100" i="14"/>
  <c r="E100" i="14"/>
  <c r="D100" i="14"/>
  <c r="C100" i="14"/>
  <c r="K99" i="14"/>
  <c r="J99" i="14"/>
  <c r="I99" i="14"/>
  <c r="H99" i="14"/>
  <c r="F99" i="14"/>
  <c r="E99" i="14"/>
  <c r="D99" i="14"/>
  <c r="C99" i="14"/>
  <c r="K98" i="14"/>
  <c r="J98" i="14"/>
  <c r="I98" i="14"/>
  <c r="H98" i="14"/>
  <c r="F98" i="14"/>
  <c r="E98" i="14"/>
  <c r="D98" i="14"/>
  <c r="C98" i="14"/>
  <c r="K97" i="14"/>
  <c r="I97" i="14"/>
  <c r="H97" i="14"/>
  <c r="F97" i="14"/>
  <c r="D97" i="14"/>
  <c r="C97" i="14"/>
  <c r="K96" i="14"/>
  <c r="J96" i="14"/>
  <c r="I96" i="14"/>
  <c r="H96" i="14"/>
  <c r="F96" i="14"/>
  <c r="E96" i="14"/>
  <c r="D96" i="14"/>
  <c r="C96" i="14"/>
  <c r="K95" i="14"/>
  <c r="I95" i="14"/>
  <c r="H95" i="14"/>
  <c r="F95" i="14"/>
  <c r="D95" i="14"/>
  <c r="C95" i="14"/>
  <c r="K94" i="14"/>
  <c r="I94" i="14"/>
  <c r="H94" i="14"/>
  <c r="F94" i="14"/>
  <c r="D94" i="14"/>
  <c r="C94" i="14"/>
  <c r="K93" i="14"/>
  <c r="I93" i="14"/>
  <c r="H93" i="14"/>
  <c r="F93" i="14"/>
  <c r="D93" i="14"/>
  <c r="C93" i="14"/>
  <c r="K92" i="14"/>
  <c r="J92" i="14"/>
  <c r="I92" i="14"/>
  <c r="H92" i="14"/>
  <c r="F92" i="14"/>
  <c r="E92" i="14"/>
  <c r="D92" i="14"/>
  <c r="C92" i="14"/>
  <c r="K91" i="14"/>
  <c r="J91" i="14"/>
  <c r="I91" i="14"/>
  <c r="H91" i="14"/>
  <c r="F91" i="14"/>
  <c r="E91" i="14"/>
  <c r="D91" i="14"/>
  <c r="C91" i="14"/>
  <c r="K90" i="14"/>
  <c r="J90" i="14"/>
  <c r="I90" i="14"/>
  <c r="H90" i="14"/>
  <c r="F90" i="14"/>
  <c r="E90" i="14"/>
  <c r="D90" i="14"/>
  <c r="C90" i="14"/>
  <c r="I89" i="14"/>
  <c r="D89" i="14"/>
  <c r="J88" i="14"/>
  <c r="I88" i="14"/>
  <c r="E88" i="14"/>
  <c r="D88" i="14"/>
  <c r="J87" i="14"/>
  <c r="I87" i="14"/>
  <c r="E87" i="14"/>
  <c r="D87" i="14"/>
  <c r="J86" i="14"/>
  <c r="I86" i="14"/>
  <c r="E86" i="14"/>
  <c r="D86" i="14"/>
  <c r="I85" i="14"/>
  <c r="D85" i="14"/>
  <c r="I84" i="14"/>
  <c r="D84" i="14"/>
  <c r="I83" i="14"/>
  <c r="D83" i="14"/>
  <c r="J82" i="14"/>
  <c r="I82" i="14"/>
  <c r="E82" i="14"/>
  <c r="D82" i="14"/>
  <c r="J81" i="14"/>
  <c r="I81" i="14"/>
  <c r="E81" i="14"/>
  <c r="D81" i="14"/>
  <c r="J80" i="14"/>
  <c r="I80" i="14"/>
  <c r="E80" i="14"/>
  <c r="D80" i="14"/>
  <c r="J79" i="14"/>
  <c r="I79" i="14"/>
  <c r="E79" i="14"/>
  <c r="D79" i="14"/>
  <c r="J78" i="14"/>
  <c r="I78" i="14"/>
  <c r="E78" i="14"/>
  <c r="D78" i="14"/>
  <c r="J77" i="14"/>
  <c r="I77" i="14"/>
  <c r="E77" i="14"/>
  <c r="D77" i="14"/>
  <c r="J76" i="14"/>
  <c r="I76" i="14"/>
  <c r="E76" i="14"/>
  <c r="D76" i="14"/>
  <c r="I75" i="14"/>
  <c r="D75" i="14"/>
  <c r="I74" i="14"/>
  <c r="D74" i="14"/>
  <c r="I73" i="14"/>
  <c r="D73" i="14"/>
  <c r="I72" i="14"/>
  <c r="D72" i="14"/>
  <c r="I71" i="14"/>
  <c r="D71" i="14"/>
  <c r="I70" i="14"/>
  <c r="D70" i="14"/>
  <c r="J69" i="14"/>
  <c r="I69" i="14"/>
  <c r="E69" i="14"/>
  <c r="D69" i="14"/>
  <c r="J68" i="14"/>
  <c r="I68" i="14"/>
  <c r="E68" i="14"/>
  <c r="D68" i="14"/>
  <c r="J67" i="14"/>
  <c r="I67" i="14"/>
  <c r="E67" i="14"/>
  <c r="D67" i="14"/>
  <c r="J66" i="14"/>
  <c r="I66" i="14"/>
  <c r="E66" i="14"/>
  <c r="D66" i="14"/>
  <c r="J65" i="14"/>
  <c r="I65" i="14"/>
  <c r="E65" i="14"/>
  <c r="D65" i="14"/>
  <c r="J64" i="14"/>
  <c r="I64" i="14"/>
  <c r="E64" i="14"/>
  <c r="D64" i="14"/>
  <c r="J63" i="14"/>
  <c r="I63" i="14"/>
  <c r="E63" i="14"/>
  <c r="D63" i="14"/>
  <c r="J62" i="14"/>
  <c r="I62" i="14"/>
  <c r="E62" i="14"/>
  <c r="D62" i="14"/>
  <c r="J61" i="14"/>
  <c r="I61" i="14"/>
  <c r="E61" i="14"/>
  <c r="D61" i="14"/>
  <c r="J60" i="14"/>
  <c r="I60" i="14"/>
  <c r="E60" i="14"/>
  <c r="D60" i="14"/>
  <c r="J59" i="14"/>
  <c r="I59" i="14"/>
  <c r="E59" i="14"/>
  <c r="D59" i="14"/>
  <c r="J58" i="14"/>
  <c r="H58" i="14"/>
  <c r="K56" i="14"/>
  <c r="J56" i="14"/>
  <c r="I56" i="14"/>
  <c r="H56" i="14"/>
  <c r="F56" i="14"/>
  <c r="E56" i="14"/>
  <c r="D56" i="14"/>
  <c r="C56" i="14"/>
  <c r="K55" i="14"/>
  <c r="I55" i="14"/>
  <c r="H55" i="14"/>
  <c r="F55" i="14"/>
  <c r="D55" i="14"/>
  <c r="C55" i="14"/>
  <c r="K54" i="14"/>
  <c r="J54" i="14"/>
  <c r="I54" i="14"/>
  <c r="H54" i="14"/>
  <c r="F54" i="14"/>
  <c r="E54" i="14"/>
  <c r="D54" i="14"/>
  <c r="C54" i="14"/>
  <c r="K53" i="14"/>
  <c r="J53" i="14"/>
  <c r="I53" i="14"/>
  <c r="H53" i="14"/>
  <c r="F53" i="14"/>
  <c r="E53" i="14"/>
  <c r="D53" i="14"/>
  <c r="C53" i="14"/>
  <c r="K52" i="14"/>
  <c r="J52" i="14"/>
  <c r="I52" i="14"/>
  <c r="H52" i="14"/>
  <c r="F52" i="14"/>
  <c r="E52" i="14"/>
  <c r="D52" i="14"/>
  <c r="C52" i="14"/>
  <c r="K51" i="14"/>
  <c r="J51" i="14"/>
  <c r="I51" i="14"/>
  <c r="H51" i="14"/>
  <c r="F51" i="14"/>
  <c r="E51" i="14"/>
  <c r="D51" i="14"/>
  <c r="C51" i="14"/>
  <c r="K50" i="14"/>
  <c r="J50" i="14"/>
  <c r="I50" i="14"/>
  <c r="H50" i="14"/>
  <c r="F50" i="14"/>
  <c r="E50" i="14"/>
  <c r="D50" i="14"/>
  <c r="C50" i="14"/>
  <c r="J49" i="14"/>
  <c r="I49" i="14"/>
  <c r="H49" i="14"/>
  <c r="E49" i="14"/>
  <c r="D49" i="14"/>
  <c r="C49" i="14"/>
  <c r="J48" i="14"/>
  <c r="I48" i="14"/>
  <c r="H48" i="14"/>
  <c r="E48" i="14"/>
  <c r="D48" i="14"/>
  <c r="C48" i="14"/>
  <c r="J47" i="14"/>
  <c r="I47" i="14"/>
  <c r="H47" i="14"/>
  <c r="E47" i="14"/>
  <c r="D47" i="14"/>
  <c r="C47" i="14"/>
  <c r="K46" i="14"/>
  <c r="J46" i="14"/>
  <c r="I46" i="14"/>
  <c r="H46" i="14"/>
  <c r="F46" i="14"/>
  <c r="E46" i="14"/>
  <c r="D46" i="14"/>
  <c r="C46" i="14"/>
  <c r="K45" i="14"/>
  <c r="J45" i="14"/>
  <c r="I45" i="14"/>
  <c r="H45" i="14"/>
  <c r="F45" i="14"/>
  <c r="E45" i="14"/>
  <c r="D45" i="14"/>
  <c r="C45" i="14"/>
  <c r="K44" i="14"/>
  <c r="J44" i="14"/>
  <c r="I44" i="14"/>
  <c r="H44" i="14"/>
  <c r="F44" i="14"/>
  <c r="E44" i="14"/>
  <c r="D44" i="14"/>
  <c r="C44" i="14"/>
  <c r="K43" i="14"/>
  <c r="J43" i="14"/>
  <c r="I43" i="14"/>
  <c r="H43" i="14"/>
  <c r="F43" i="14"/>
  <c r="E43" i="14"/>
  <c r="D43" i="14"/>
  <c r="C43" i="14"/>
  <c r="K42" i="14"/>
  <c r="I42" i="14"/>
  <c r="H42" i="14"/>
  <c r="F42" i="14"/>
  <c r="D42" i="14"/>
  <c r="C42" i="14"/>
  <c r="I41" i="14"/>
  <c r="H41" i="14"/>
  <c r="D41" i="14"/>
  <c r="C41" i="14"/>
  <c r="I40" i="14"/>
  <c r="H40" i="14"/>
  <c r="D40" i="14"/>
  <c r="C40" i="14"/>
  <c r="K39" i="14"/>
  <c r="J39" i="14"/>
  <c r="I39" i="14"/>
  <c r="H39" i="14"/>
  <c r="F39" i="14"/>
  <c r="E39" i="14"/>
  <c r="D39" i="14"/>
  <c r="C39" i="14"/>
  <c r="K38" i="14"/>
  <c r="J38" i="14"/>
  <c r="I38" i="14"/>
  <c r="H38" i="14"/>
  <c r="F38" i="14"/>
  <c r="E38" i="14"/>
  <c r="D38" i="14"/>
  <c r="C38" i="14"/>
  <c r="K37" i="14"/>
  <c r="J37" i="14"/>
  <c r="I37" i="14"/>
  <c r="H37" i="14"/>
  <c r="F37" i="14"/>
  <c r="E37" i="14"/>
  <c r="D37" i="14"/>
  <c r="C37" i="14"/>
  <c r="K36" i="14"/>
  <c r="J36" i="14"/>
  <c r="I36" i="14"/>
  <c r="H36" i="14"/>
  <c r="F36" i="14"/>
  <c r="E36" i="14"/>
  <c r="D36" i="14"/>
  <c r="C36" i="14"/>
  <c r="K35" i="14"/>
  <c r="J35" i="14"/>
  <c r="I35" i="14"/>
  <c r="H35" i="14"/>
  <c r="F35" i="14"/>
  <c r="E35" i="14"/>
  <c r="D35" i="14"/>
  <c r="C35" i="14"/>
  <c r="K34" i="14"/>
  <c r="J34" i="14"/>
  <c r="I34" i="14"/>
  <c r="H34" i="14"/>
  <c r="F34" i="14"/>
  <c r="E34" i="14"/>
  <c r="D34" i="14"/>
  <c r="C34" i="14"/>
  <c r="K33" i="14"/>
  <c r="J33" i="14"/>
  <c r="I33" i="14"/>
  <c r="H33" i="14"/>
  <c r="F33" i="14"/>
  <c r="E33" i="14"/>
  <c r="D33" i="14"/>
  <c r="C33" i="14"/>
  <c r="K32" i="14"/>
  <c r="J32" i="14"/>
  <c r="I32" i="14"/>
  <c r="H32" i="14"/>
  <c r="F32" i="14"/>
  <c r="E32" i="14"/>
  <c r="D32" i="14"/>
  <c r="C32" i="14"/>
  <c r="K31" i="14"/>
  <c r="J31" i="14"/>
  <c r="I31" i="14"/>
  <c r="H31" i="14"/>
  <c r="F31" i="14"/>
  <c r="E31" i="14"/>
  <c r="D31" i="14"/>
  <c r="C31" i="14"/>
  <c r="K30" i="14"/>
  <c r="J30" i="14"/>
  <c r="I30" i="14"/>
  <c r="H30" i="14"/>
  <c r="F30" i="14"/>
  <c r="E30" i="14"/>
  <c r="D30" i="14"/>
  <c r="C30" i="14"/>
  <c r="I29" i="14"/>
  <c r="H29" i="14"/>
  <c r="D29" i="14"/>
  <c r="C29" i="14"/>
  <c r="K28" i="14"/>
  <c r="J28" i="14"/>
  <c r="I28" i="14"/>
  <c r="H28" i="14"/>
  <c r="F28" i="14"/>
  <c r="E28" i="14"/>
  <c r="D28" i="14"/>
  <c r="C28" i="14"/>
  <c r="K27" i="14"/>
  <c r="I27" i="14"/>
  <c r="H27" i="14"/>
  <c r="F27" i="14"/>
  <c r="D27" i="14"/>
  <c r="C27" i="14"/>
  <c r="K26" i="14"/>
  <c r="I26" i="14"/>
  <c r="H26" i="14"/>
  <c r="F26" i="14"/>
  <c r="D26" i="14"/>
  <c r="C26" i="14"/>
  <c r="K25" i="14"/>
  <c r="J25" i="14"/>
  <c r="I25" i="14"/>
  <c r="H25" i="14"/>
  <c r="F25" i="14"/>
  <c r="E25" i="14"/>
  <c r="D25" i="14"/>
  <c r="C25" i="14"/>
  <c r="K24" i="14"/>
  <c r="J24" i="14"/>
  <c r="I24" i="14"/>
  <c r="H24" i="14"/>
  <c r="F24" i="14"/>
  <c r="E24" i="14"/>
  <c r="D24" i="14"/>
  <c r="C24" i="14"/>
  <c r="K23" i="14"/>
  <c r="J23" i="14"/>
  <c r="I23" i="14"/>
  <c r="H23" i="14"/>
  <c r="F23" i="14"/>
  <c r="E23" i="14"/>
  <c r="D23" i="14"/>
  <c r="C23" i="14"/>
  <c r="K22" i="14"/>
  <c r="J22" i="14"/>
  <c r="I22" i="14"/>
  <c r="H22" i="14"/>
  <c r="F22" i="14"/>
  <c r="E22" i="14"/>
  <c r="D22" i="14"/>
  <c r="C22" i="14"/>
  <c r="K21" i="14"/>
  <c r="J21" i="14"/>
  <c r="I21" i="14"/>
  <c r="H21" i="14"/>
  <c r="F21" i="14"/>
  <c r="E21" i="14"/>
  <c r="D21" i="14"/>
  <c r="C21" i="14"/>
  <c r="K20" i="14"/>
  <c r="H20" i="14"/>
  <c r="C20" i="14"/>
  <c r="K18" i="14"/>
  <c r="J18" i="14"/>
  <c r="I18" i="14"/>
  <c r="H18" i="14"/>
  <c r="F18" i="14"/>
  <c r="E18" i="14"/>
  <c r="D18" i="14"/>
  <c r="C18" i="14"/>
  <c r="K17" i="14"/>
  <c r="J17" i="14"/>
  <c r="I17" i="14"/>
  <c r="H17" i="14"/>
  <c r="F17" i="14"/>
  <c r="E17" i="14"/>
  <c r="D17" i="14"/>
  <c r="C17" i="14"/>
  <c r="K16" i="14"/>
  <c r="J16" i="14"/>
  <c r="I16" i="14"/>
  <c r="H16" i="14"/>
  <c r="F16" i="14"/>
  <c r="E16" i="14"/>
  <c r="D16" i="14"/>
  <c r="C16" i="14"/>
  <c r="K15" i="14"/>
  <c r="J15" i="14"/>
  <c r="I15" i="14"/>
  <c r="H15" i="14"/>
  <c r="F15" i="14"/>
  <c r="E15" i="14"/>
  <c r="D15" i="14"/>
  <c r="C15" i="14"/>
  <c r="K14" i="14"/>
  <c r="J14" i="14"/>
  <c r="E14" i="14"/>
  <c r="H14" i="14"/>
  <c r="G117" i="10"/>
  <c r="F117" i="10"/>
  <c r="C118" i="14" s="1"/>
  <c r="E117" i="10"/>
  <c r="D117" i="10"/>
  <c r="G56" i="10"/>
  <c r="F56" i="10"/>
  <c r="C58" i="14" s="1"/>
  <c r="E56" i="10"/>
  <c r="D56" i="10"/>
  <c r="D164" i="12"/>
  <c r="G164" i="11"/>
  <c r="I165" i="14" s="1"/>
  <c r="G157" i="13"/>
  <c r="F17" i="10"/>
  <c r="F10" i="10"/>
  <c r="K118" i="14"/>
  <c r="F118" i="14"/>
  <c r="K58" i="14"/>
  <c r="F58" i="14"/>
  <c r="F20" i="14"/>
  <c r="G10" i="13"/>
  <c r="G164" i="13" s="1"/>
  <c r="F10" i="13"/>
  <c r="F164" i="13" s="1"/>
  <c r="E10" i="13"/>
  <c r="E157" i="13" s="1"/>
  <c r="D10" i="13"/>
  <c r="J118" i="14"/>
  <c r="E118" i="14"/>
  <c r="E58" i="14"/>
  <c r="J20" i="14"/>
  <c r="F164" i="12"/>
  <c r="E165" i="14" s="1"/>
  <c r="E164" i="12"/>
  <c r="G10" i="12"/>
  <c r="F10" i="12"/>
  <c r="E10" i="12"/>
  <c r="D10" i="12"/>
  <c r="D157" i="12" s="1"/>
  <c r="D118" i="14"/>
  <c r="I58" i="14"/>
  <c r="D58" i="14"/>
  <c r="G17" i="11"/>
  <c r="I20" i="14" s="1"/>
  <c r="F17" i="11"/>
  <c r="F164" i="11" s="1"/>
  <c r="D165" i="14" s="1"/>
  <c r="E17" i="11"/>
  <c r="D17" i="11"/>
  <c r="G10" i="11"/>
  <c r="I14" i="14" s="1"/>
  <c r="F10" i="11"/>
  <c r="E10" i="11"/>
  <c r="D10" i="11"/>
  <c r="D164" i="11" s="1"/>
  <c r="G17" i="10"/>
  <c r="E17" i="10"/>
  <c r="D17" i="10"/>
  <c r="G10" i="10"/>
  <c r="E10" i="10"/>
  <c r="E164" i="10" s="1"/>
  <c r="D10" i="10"/>
  <c r="G166" i="13"/>
  <c r="G163" i="13"/>
  <c r="G162" i="13"/>
  <c r="G161" i="13"/>
  <c r="G160" i="13"/>
  <c r="G159" i="13"/>
  <c r="F166" i="13"/>
  <c r="F163" i="13"/>
  <c r="F162" i="13"/>
  <c r="F161" i="13"/>
  <c r="F160" i="13"/>
  <c r="F159" i="13"/>
  <c r="E166" i="13"/>
  <c r="E163" i="13"/>
  <c r="E162" i="13"/>
  <c r="E161" i="13"/>
  <c r="E160" i="13"/>
  <c r="E159" i="13"/>
  <c r="D166" i="13"/>
  <c r="D163" i="13"/>
  <c r="D160" i="13"/>
  <c r="D159" i="13"/>
  <c r="G166" i="12"/>
  <c r="J167" i="14" s="1"/>
  <c r="G165" i="12"/>
  <c r="J166" i="14" s="1"/>
  <c r="G163" i="12"/>
  <c r="G162" i="12"/>
  <c r="G161" i="12"/>
  <c r="J162" i="14" s="1"/>
  <c r="G160" i="12"/>
  <c r="G159" i="12"/>
  <c r="F166" i="12"/>
  <c r="E167" i="14" s="1"/>
  <c r="F165" i="12"/>
  <c r="E166" i="14" s="1"/>
  <c r="F163" i="12"/>
  <c r="E164" i="14" s="1"/>
  <c r="F162" i="12"/>
  <c r="F161" i="12"/>
  <c r="E162" i="14" s="1"/>
  <c r="F160" i="12"/>
  <c r="F159" i="12"/>
  <c r="E160" i="14" s="1"/>
  <c r="E166" i="12"/>
  <c r="E165" i="12"/>
  <c r="E163" i="12"/>
  <c r="E162" i="12"/>
  <c r="E161" i="12"/>
  <c r="E160" i="12"/>
  <c r="E159" i="12"/>
  <c r="D166" i="12"/>
  <c r="D165" i="12"/>
  <c r="F157" i="13" l="1"/>
  <c r="D157" i="13"/>
  <c r="F14" i="14"/>
  <c r="D164" i="13"/>
  <c r="E164" i="13"/>
  <c r="E197" i="13" s="1"/>
  <c r="E157" i="12"/>
  <c r="F157" i="12"/>
  <c r="E158" i="14" s="1"/>
  <c r="G157" i="12"/>
  <c r="E20" i="14"/>
  <c r="G157" i="11"/>
  <c r="I158" i="14" s="1"/>
  <c r="E157" i="11"/>
  <c r="D20" i="14"/>
  <c r="E164" i="11"/>
  <c r="G164" i="12"/>
  <c r="G174" i="12" s="1"/>
  <c r="J175" i="14" s="1"/>
  <c r="F157" i="11"/>
  <c r="D158" i="14" s="1"/>
  <c r="D14" i="14"/>
  <c r="F157" i="10"/>
  <c r="C158" i="14" s="1"/>
  <c r="F164" i="10"/>
  <c r="C14" i="14"/>
  <c r="D157" i="11"/>
  <c r="G157" i="10"/>
  <c r="H158" i="14" s="1"/>
  <c r="G164" i="10"/>
  <c r="E157" i="10"/>
  <c r="G185" i="13"/>
  <c r="G192" i="13"/>
  <c r="F192" i="13"/>
  <c r="G199" i="13"/>
  <c r="G195" i="13"/>
  <c r="K196" i="14" s="1"/>
  <c r="G183" i="13"/>
  <c r="E195" i="12"/>
  <c r="F192" i="12"/>
  <c r="E193" i="14" s="1"/>
  <c r="F199" i="12"/>
  <c r="E200" i="14" s="1"/>
  <c r="F183" i="12"/>
  <c r="E184" i="14" s="1"/>
  <c r="E192" i="12"/>
  <c r="G199" i="12"/>
  <c r="J200" i="14" s="1"/>
  <c r="E181" i="12"/>
  <c r="G192" i="12"/>
  <c r="J193" i="14" s="1"/>
  <c r="E192" i="13"/>
  <c r="F195" i="13"/>
  <c r="F196" i="14" s="1"/>
  <c r="F197" i="13"/>
  <c r="F198" i="14" s="1"/>
  <c r="E195" i="13"/>
  <c r="G179" i="13"/>
  <c r="G197" i="13"/>
  <c r="K198" i="14" s="1"/>
  <c r="G181" i="13"/>
  <c r="G170" i="13"/>
  <c r="K171" i="14" s="1"/>
  <c r="G188" i="13"/>
  <c r="K189" i="14" s="1"/>
  <c r="G172" i="13"/>
  <c r="K173" i="14" s="1"/>
  <c r="G190" i="13"/>
  <c r="K191" i="14" s="1"/>
  <c r="G174" i="13"/>
  <c r="K175" i="14" s="1"/>
  <c r="G176" i="13"/>
  <c r="K177" i="14" s="1"/>
  <c r="F181" i="13"/>
  <c r="F199" i="13"/>
  <c r="F183" i="13"/>
  <c r="F185" i="13"/>
  <c r="F179" i="13"/>
  <c r="F188" i="13"/>
  <c r="F189" i="14" s="1"/>
  <c r="F172" i="13"/>
  <c r="F173" i="14" s="1"/>
  <c r="F174" i="13"/>
  <c r="F175" i="14" s="1"/>
  <c r="F170" i="13"/>
  <c r="F171" i="14" s="1"/>
  <c r="F190" i="13"/>
  <c r="F191" i="14" s="1"/>
  <c r="F176" i="13"/>
  <c r="F177" i="14" s="1"/>
  <c r="E179" i="13"/>
  <c r="E181" i="13"/>
  <c r="E185" i="13"/>
  <c r="E199" i="13"/>
  <c r="E183" i="13"/>
  <c r="E170" i="13"/>
  <c r="E188" i="13"/>
  <c r="E172" i="13"/>
  <c r="G183" i="12"/>
  <c r="J184" i="14" s="1"/>
  <c r="G185" i="12"/>
  <c r="J186" i="14" s="1"/>
  <c r="G188" i="12"/>
  <c r="J189" i="14" s="1"/>
  <c r="G172" i="12"/>
  <c r="J173" i="14" s="1"/>
  <c r="G170" i="12"/>
  <c r="J171" i="14" s="1"/>
  <c r="G195" i="12"/>
  <c r="J196" i="14" s="1"/>
  <c r="G179" i="12"/>
  <c r="J180" i="14" s="1"/>
  <c r="G181" i="12"/>
  <c r="J182" i="14" s="1"/>
  <c r="F185" i="12"/>
  <c r="E186" i="14" s="1"/>
  <c r="F170" i="12"/>
  <c r="E171" i="14" s="1"/>
  <c r="F188" i="12"/>
  <c r="E189" i="14" s="1"/>
  <c r="F172" i="12"/>
  <c r="E173" i="14" s="1"/>
  <c r="F190" i="12"/>
  <c r="E191" i="14" s="1"/>
  <c r="F174" i="12"/>
  <c r="E175" i="14" s="1"/>
  <c r="F176" i="12"/>
  <c r="E177" i="14" s="1"/>
  <c r="F195" i="12"/>
  <c r="E196" i="14" s="1"/>
  <c r="F179" i="12"/>
  <c r="E180" i="14" s="1"/>
  <c r="F197" i="12"/>
  <c r="E198" i="14" s="1"/>
  <c r="F181" i="12"/>
  <c r="E182" i="14" s="1"/>
  <c r="E197" i="12"/>
  <c r="E185" i="12"/>
  <c r="E199" i="12"/>
  <c r="E172" i="12"/>
  <c r="E174" i="12"/>
  <c r="E179" i="12"/>
  <c r="E183" i="12"/>
  <c r="E170" i="12"/>
  <c r="E188" i="12"/>
  <c r="E190" i="12"/>
  <c r="E176" i="12"/>
  <c r="D163" i="12"/>
  <c r="D162" i="12"/>
  <c r="D161" i="12"/>
  <c r="D160" i="12"/>
  <c r="D159" i="12"/>
  <c r="G165" i="11"/>
  <c r="I166" i="14" s="1"/>
  <c r="F165" i="11"/>
  <c r="D166" i="14" s="1"/>
  <c r="E165" i="11"/>
  <c r="D165" i="11"/>
  <c r="G163" i="11"/>
  <c r="I164" i="14" s="1"/>
  <c r="F163" i="11"/>
  <c r="D164" i="14" s="1"/>
  <c r="E163" i="11"/>
  <c r="G162" i="11"/>
  <c r="I163" i="14" s="1"/>
  <c r="F162" i="11"/>
  <c r="D163" i="14" s="1"/>
  <c r="E162" i="11"/>
  <c r="D163" i="11"/>
  <c r="D162" i="11"/>
  <c r="G161" i="11"/>
  <c r="I162" i="14" s="1"/>
  <c r="F161" i="11"/>
  <c r="D162" i="14" s="1"/>
  <c r="E161" i="11"/>
  <c r="D161" i="11"/>
  <c r="G160" i="11"/>
  <c r="I161" i="14" s="1"/>
  <c r="F160" i="11"/>
  <c r="D161" i="14" s="1"/>
  <c r="E160" i="11"/>
  <c r="D160" i="11"/>
  <c r="G159" i="11"/>
  <c r="I160" i="14" s="1"/>
  <c r="F159" i="11"/>
  <c r="D160" i="14" s="1"/>
  <c r="E159" i="11"/>
  <c r="D159" i="11"/>
  <c r="E174" i="13" l="1"/>
  <c r="E176" i="13"/>
  <c r="E190" i="13"/>
  <c r="G190" i="12"/>
  <c r="J191" i="14" s="1"/>
  <c r="G197" i="12"/>
  <c r="J198" i="14" s="1"/>
  <c r="G176" i="12"/>
  <c r="J177" i="14" s="1"/>
  <c r="F199" i="11"/>
  <c r="D200" i="14" s="1"/>
  <c r="D199" i="12"/>
  <c r="D190" i="12"/>
  <c r="D170" i="12"/>
  <c r="D174" i="12"/>
  <c r="D179" i="12"/>
  <c r="D183" i="12"/>
  <c r="D188" i="12"/>
  <c r="D192" i="12"/>
  <c r="D197" i="12"/>
  <c r="D172" i="12"/>
  <c r="D176" i="12"/>
  <c r="D181" i="12"/>
  <c r="D185" i="12"/>
  <c r="D195" i="12"/>
  <c r="F190" i="11"/>
  <c r="D191" i="14" s="1"/>
  <c r="G199" i="11"/>
  <c r="I200" i="14" s="1"/>
  <c r="G192" i="11"/>
  <c r="I193" i="14" s="1"/>
  <c r="G185" i="11"/>
  <c r="I186" i="14" s="1"/>
  <c r="D199" i="11"/>
  <c r="D190" i="11"/>
  <c r="E190" i="11"/>
  <c r="E199" i="11"/>
  <c r="G195" i="11"/>
  <c r="I196" i="14" s="1"/>
  <c r="D170" i="11"/>
  <c r="D174" i="11"/>
  <c r="D179" i="11"/>
  <c r="D183" i="11"/>
  <c r="D188" i="11"/>
  <c r="D192" i="11"/>
  <c r="D197" i="11"/>
  <c r="G190" i="11"/>
  <c r="I191" i="14" s="1"/>
  <c r="E170" i="11"/>
  <c r="E174" i="11"/>
  <c r="E179" i="11"/>
  <c r="E183" i="11"/>
  <c r="E188" i="11"/>
  <c r="E192" i="11"/>
  <c r="E197" i="11"/>
  <c r="G172" i="11"/>
  <c r="I173" i="14" s="1"/>
  <c r="G181" i="11"/>
  <c r="I182" i="14" s="1"/>
  <c r="F170" i="11"/>
  <c r="D171" i="14" s="1"/>
  <c r="F174" i="11"/>
  <c r="D175" i="14" s="1"/>
  <c r="F179" i="11"/>
  <c r="D180" i="14" s="1"/>
  <c r="F183" i="11"/>
  <c r="D184" i="14" s="1"/>
  <c r="F188" i="11"/>
  <c r="D189" i="14" s="1"/>
  <c r="F192" i="11"/>
  <c r="D193" i="14" s="1"/>
  <c r="F197" i="11"/>
  <c r="D198" i="14" s="1"/>
  <c r="G176" i="11"/>
  <c r="I177" i="14" s="1"/>
  <c r="G170" i="11"/>
  <c r="I171" i="14" s="1"/>
  <c r="G174" i="11"/>
  <c r="I175" i="14" s="1"/>
  <c r="G179" i="11"/>
  <c r="I180" i="14" s="1"/>
  <c r="G183" i="11"/>
  <c r="I184" i="14" s="1"/>
  <c r="G188" i="11"/>
  <c r="I189" i="14" s="1"/>
  <c r="G197" i="11"/>
  <c r="I198" i="14" s="1"/>
  <c r="D172" i="11"/>
  <c r="D176" i="11"/>
  <c r="D181" i="11"/>
  <c r="D185" i="11"/>
  <c r="D195" i="11"/>
  <c r="E172" i="11"/>
  <c r="E176" i="11"/>
  <c r="E181" i="11"/>
  <c r="E185" i="11"/>
  <c r="E195" i="11"/>
  <c r="F172" i="11"/>
  <c r="D173" i="14" s="1"/>
  <c r="F176" i="11"/>
  <c r="D177" i="14" s="1"/>
  <c r="F181" i="11"/>
  <c r="D182" i="14" s="1"/>
  <c r="F185" i="11"/>
  <c r="D186" i="14" s="1"/>
  <c r="F195" i="11"/>
  <c r="D196" i="14" s="1"/>
  <c r="G160" i="10"/>
  <c r="F160" i="10"/>
  <c r="E160" i="10"/>
  <c r="G166" i="10"/>
  <c r="H167" i="14" s="1"/>
  <c r="F166" i="10"/>
  <c r="C167" i="14" s="1"/>
  <c r="E166" i="10"/>
  <c r="D166" i="10"/>
  <c r="G163" i="10"/>
  <c r="F163" i="10"/>
  <c r="E163" i="10"/>
  <c r="G162" i="10"/>
  <c r="F162" i="10"/>
  <c r="E162" i="10"/>
  <c r="G161" i="10"/>
  <c r="F161" i="10"/>
  <c r="E161" i="10"/>
  <c r="D163" i="10"/>
  <c r="D161" i="10"/>
  <c r="D160" i="10"/>
  <c r="G159" i="10"/>
  <c r="F159" i="10"/>
  <c r="E159" i="10"/>
  <c r="D159" i="10"/>
  <c r="E172" i="10" l="1"/>
  <c r="E174" i="10"/>
  <c r="E176" i="10"/>
  <c r="G176" i="10"/>
  <c r="H177" i="14" s="1"/>
  <c r="G174" i="10"/>
  <c r="H175" i="14" s="1"/>
  <c r="E170" i="10"/>
  <c r="F176" i="10"/>
  <c r="C177" i="14" s="1"/>
  <c r="F174" i="10"/>
  <c r="C175" i="14" s="1"/>
  <c r="F170" i="10"/>
  <c r="C171" i="14" s="1"/>
  <c r="G170" i="10"/>
  <c r="H171" i="14" s="1"/>
  <c r="F172" i="10"/>
  <c r="C173" i="14" s="1"/>
  <c r="G172" i="10"/>
  <c r="H173" i="14" s="1"/>
  <c r="D162" i="13"/>
  <c r="D161" i="13"/>
  <c r="D174" i="13" l="1"/>
  <c r="D176" i="13"/>
  <c r="D197" i="13"/>
  <c r="D190" i="13"/>
  <c r="D170" i="13"/>
  <c r="D179" i="13"/>
  <c r="D188" i="13"/>
  <c r="D192" i="13"/>
  <c r="D183" i="13"/>
  <c r="D172" i="13"/>
  <c r="D181" i="13"/>
  <c r="D185" i="13"/>
  <c r="D195" i="13"/>
  <c r="D199" i="13"/>
  <c r="D162" i="10" l="1"/>
  <c r="F197" i="10" l="1"/>
  <c r="C198" i="14" s="1"/>
  <c r="G197" i="10"/>
  <c r="H198" i="14" s="1"/>
  <c r="D199" i="10"/>
  <c r="E199" i="10"/>
  <c r="E190" i="10"/>
  <c r="F188" i="10"/>
  <c r="C189" i="14" s="1"/>
  <c r="G188" i="10"/>
  <c r="H189" i="14" s="1"/>
  <c r="F181" i="10"/>
  <c r="D183" i="10"/>
  <c r="F190" i="10"/>
  <c r="C191" i="14" s="1"/>
  <c r="D192" i="10"/>
  <c r="F199" i="10"/>
  <c r="G181" i="10"/>
  <c r="E183" i="10"/>
  <c r="G190" i="10"/>
  <c r="H191" i="14" s="1"/>
  <c r="E192" i="10"/>
  <c r="G199" i="10"/>
  <c r="F183" i="10"/>
  <c r="D185" i="10"/>
  <c r="F192" i="10"/>
  <c r="D195" i="10"/>
  <c r="G183" i="10"/>
  <c r="E185" i="10"/>
  <c r="G192" i="10"/>
  <c r="E195" i="10"/>
  <c r="D170" i="10"/>
  <c r="D179" i="10"/>
  <c r="F185" i="10"/>
  <c r="D188" i="10"/>
  <c r="F195" i="10"/>
  <c r="C196" i="14" s="1"/>
  <c r="E179" i="10"/>
  <c r="G185" i="10"/>
  <c r="E188" i="10"/>
  <c r="G195" i="10"/>
  <c r="H196" i="14" s="1"/>
  <c r="E197" i="10"/>
  <c r="D172" i="10"/>
  <c r="F179" i="10"/>
  <c r="D181" i="10"/>
  <c r="G179" i="10"/>
  <c r="E181" i="10"/>
  <c r="D164" i="10"/>
  <c r="D176" i="10" s="1"/>
  <c r="D157" i="10"/>
  <c r="D174" i="10" l="1"/>
  <c r="D190" i="10"/>
  <c r="D19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Keeter</author>
    <author>Rob Daves</author>
  </authors>
  <commentList>
    <comment ref="A170" authorId="0" shapeId="0" xr:uid="{3A637EC8-363B-41FF-9545-400DEB38CEB9}">
      <text>
        <r>
          <rPr>
            <b/>
            <sz val="8"/>
            <color indexed="81"/>
            <rFont val="Tahoma"/>
            <family val="2"/>
          </rPr>
          <t>Response Rate 1 (RR1) is the minimum response rate.</t>
        </r>
      </text>
    </comment>
    <comment ref="A172" authorId="0" shapeId="0" xr:uid="{B871C171-2B77-41EB-9C86-53E24202844D}">
      <text>
        <r>
          <rPr>
            <b/>
            <sz val="8"/>
            <color indexed="81"/>
            <rFont val="Tahoma"/>
            <family val="2"/>
          </rPr>
          <t>Response Rate 2 (RR2) counts partial interviews as respondents.</t>
        </r>
      </text>
    </comment>
    <comment ref="A174" authorId="0" shapeId="0" xr:uid="{EBE44C4C-14F9-4763-AFA2-BB123EE7C8C4}">
      <text>
        <r>
          <rPr>
            <b/>
            <sz val="8"/>
            <color indexed="81"/>
            <rFont val="Tahoma"/>
            <family val="2"/>
          </rPr>
          <t>Response Rate 3 (RR3) includes an estimate of what proportion of cases of unknown eligibility are actually eligible.</t>
        </r>
      </text>
    </comment>
    <comment ref="A176" authorId="0" shapeId="0" xr:uid="{C2027773-4B46-4B8C-91E2-67E0D52D7E7E}">
      <text>
        <r>
          <rPr>
            <b/>
            <sz val="8"/>
            <color indexed="81"/>
            <rFont val="Tahoma"/>
            <family val="2"/>
          </rPr>
          <t>Response Rate 4 (RR4) includes an estimate of what proportion of cases of unknown eligibility are actually eligible, and includes partial interviews as completes.</t>
        </r>
      </text>
    </comment>
    <comment ref="A179" authorId="1" shapeId="0" xr:uid="{1B09F8C2-97B6-430D-9B15-137B6A1670CC}">
      <text>
        <r>
          <rPr>
            <b/>
            <sz val="8"/>
            <color indexed="81"/>
            <rFont val="Tahoma"/>
            <family val="2"/>
          </rPr>
          <t>Cooperation Rate 1 (COOP1) is the minimum cooperation rate.</t>
        </r>
        <r>
          <rPr>
            <sz val="8"/>
            <color indexed="81"/>
            <rFont val="Tahoma"/>
            <family val="2"/>
          </rPr>
          <t xml:space="preserve">
</t>
        </r>
      </text>
    </comment>
    <comment ref="A181" authorId="1" shapeId="0" xr:uid="{33EBFA7E-3CA0-4AB7-A76F-EE60D7FB9A3D}">
      <text>
        <r>
          <rPr>
            <b/>
            <sz val="8"/>
            <color indexed="81"/>
            <rFont val="Tahoma"/>
            <family val="2"/>
          </rPr>
          <t>Cooperation Rate 2 (COOP2) Counts partial interviews as respondents.</t>
        </r>
        <r>
          <rPr>
            <sz val="8"/>
            <color indexed="81"/>
            <rFont val="Tahoma"/>
            <family val="2"/>
          </rPr>
          <t xml:space="preserve">
</t>
        </r>
      </text>
    </comment>
    <comment ref="A183" authorId="1" shapeId="0" xr:uid="{B47BA377-0443-4A82-8FB6-EE19FCEAF5A7}">
      <text>
        <r>
          <rPr>
            <b/>
            <sz val="8"/>
            <color indexed="81"/>
            <rFont val="Tahoma"/>
            <family val="2"/>
          </rPr>
          <t>Cooperation Rate 3 (COOP3) defines those unable to do an interview as also incapable of cooperating.</t>
        </r>
        <r>
          <rPr>
            <sz val="8"/>
            <color indexed="81"/>
            <rFont val="Tahoma"/>
            <family val="2"/>
          </rPr>
          <t xml:space="preserve">
</t>
        </r>
      </text>
    </comment>
    <comment ref="A185" authorId="1" shapeId="0" xr:uid="{81C6DC5E-3DC8-4EE3-A0CE-277D5236642F}">
      <text>
        <r>
          <rPr>
            <b/>
            <sz val="8"/>
            <color indexed="81"/>
            <rFont val="Tahoma"/>
            <family val="2"/>
          </rPr>
          <t>Cooperation Rate 4 (COOP4) does the same as COOP3 but includes partials as interviews.</t>
        </r>
        <r>
          <rPr>
            <sz val="8"/>
            <color indexed="81"/>
            <rFont val="Tahoma"/>
            <family val="2"/>
          </rPr>
          <t xml:space="preserve">
</t>
        </r>
      </text>
    </comment>
    <comment ref="A188" authorId="1" shapeId="0" xr:uid="{C26F590C-1594-4690-B553-9C3D45670B31}">
      <text>
        <r>
          <rPr>
            <b/>
            <sz val="8"/>
            <color indexed="81"/>
            <rFont val="Tahoma"/>
            <family val="2"/>
          </rPr>
          <t>Refusal Rate 1 is the number of refusals divided by the interviews (completes and partial) plus the non-respondents plus the cases of unknown eligibility.</t>
        </r>
      </text>
    </comment>
    <comment ref="A190" authorId="1" shapeId="0" xr:uid="{3AB8BAB7-9989-468B-A3E9-457829851A90}">
      <text>
        <r>
          <rPr>
            <b/>
            <sz val="8"/>
            <color indexed="81"/>
            <rFont val="Tahoma"/>
            <family val="2"/>
          </rPr>
          <t>Refusal Rate 2 includes estimated eligible cases among the unknown cases similar to Response Rates 3 and 4.</t>
        </r>
      </text>
    </comment>
    <comment ref="A192" authorId="1" shapeId="0" xr:uid="{E4D6AFBE-7004-4749-99B4-5B813394EB8C}">
      <text>
        <r>
          <rPr>
            <b/>
            <sz val="8"/>
            <color indexed="81"/>
            <rFont val="Tahoma"/>
            <family val="2"/>
          </rPr>
          <t>Refusal Rate 3 is analogous to Response Rates 5 and 6.</t>
        </r>
        <r>
          <rPr>
            <sz val="8"/>
            <color indexed="81"/>
            <rFont val="Tahoma"/>
            <family val="2"/>
          </rPr>
          <t xml:space="preserve">
</t>
        </r>
      </text>
    </comment>
    <comment ref="A195" authorId="1" shapeId="0" xr:uid="{32FA43AE-691F-4A56-96E0-0ECD4D142392}">
      <text>
        <r>
          <rPr>
            <b/>
            <sz val="8"/>
            <color indexed="81"/>
            <rFont val="Tahoma"/>
            <family val="2"/>
          </rPr>
          <t>Contact Rate 1 assumes that all cases of indeterminate eligibility are actually eligible.</t>
        </r>
        <r>
          <rPr>
            <sz val="8"/>
            <color indexed="81"/>
            <rFont val="Tahoma"/>
            <family val="2"/>
          </rPr>
          <t xml:space="preserve">
</t>
        </r>
      </text>
    </comment>
    <comment ref="A197" authorId="1" shapeId="0" xr:uid="{C31A29A6-F759-497F-841B-061126F7DD70}">
      <text>
        <r>
          <rPr>
            <b/>
            <sz val="8"/>
            <color indexed="81"/>
            <rFont val="Tahoma"/>
            <family val="2"/>
          </rPr>
          <t>Contact Rate 2 includes in the base on the estimated eligible cases among the undetermined cases.</t>
        </r>
        <r>
          <rPr>
            <sz val="8"/>
            <color indexed="81"/>
            <rFont val="Tahoma"/>
            <family val="2"/>
          </rPr>
          <t xml:space="preserve">
</t>
        </r>
      </text>
    </comment>
    <comment ref="A199" authorId="1" shapeId="0" xr:uid="{2BD7EF5A-A081-40E8-AC61-6AF6464F733E}">
      <text>
        <r>
          <rPr>
            <b/>
            <sz val="8"/>
            <color indexed="81"/>
            <rFont val="Tahoma"/>
            <family val="2"/>
          </rPr>
          <t>Contact Rate 3 includes in the base only known eligible cases.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Keeter</author>
    <author>Rob Daves</author>
  </authors>
  <commentList>
    <comment ref="A169" authorId="0" shapeId="0" xr:uid="{DC151DDB-C240-45F4-8D5F-54E1B6868D78}">
      <text>
        <r>
          <rPr>
            <b/>
            <sz val="8"/>
            <color indexed="81"/>
            <rFont val="Tahoma"/>
            <family val="2"/>
          </rPr>
          <t>Response Rate 1 (RR1) is the minimum response rate.</t>
        </r>
      </text>
    </comment>
    <comment ref="A171" authorId="0" shapeId="0" xr:uid="{DBEFBD42-0ACA-4E55-A19D-40F7A3C6B544}">
      <text>
        <r>
          <rPr>
            <b/>
            <sz val="8"/>
            <color indexed="81"/>
            <rFont val="Tahoma"/>
            <family val="2"/>
          </rPr>
          <t>Response Rate 2 (RR2) counts partial interviews as respondents.</t>
        </r>
      </text>
    </comment>
    <comment ref="A173" authorId="0" shapeId="0" xr:uid="{9A911C98-3D25-49CA-A36F-8E49DBC55056}">
      <text>
        <r>
          <rPr>
            <b/>
            <sz val="8"/>
            <color indexed="81"/>
            <rFont val="Tahoma"/>
            <family val="2"/>
          </rPr>
          <t>Response Rate 3 (RR3) includes an estimate of what proportion of cases of unknown eligibility are actually eligible.</t>
        </r>
      </text>
    </comment>
    <comment ref="A175" authorId="0" shapeId="0" xr:uid="{8B1EF743-8FAB-4CF7-9A91-88752680768A}">
      <text>
        <r>
          <rPr>
            <b/>
            <sz val="8"/>
            <color indexed="81"/>
            <rFont val="Tahoma"/>
            <family val="2"/>
          </rPr>
          <t>Response Rate 4 (RR4) includes an estimate of what proportion of cases of unknown eligibility are actually eligible, and includes partial interviews as completes.</t>
        </r>
      </text>
    </comment>
    <comment ref="A178" authorId="1" shapeId="0" xr:uid="{02305B8E-D8BF-4976-8709-D069D5DEB889}">
      <text>
        <r>
          <rPr>
            <b/>
            <sz val="8"/>
            <color indexed="81"/>
            <rFont val="Tahoma"/>
            <family val="2"/>
          </rPr>
          <t>Cooperation Rate 1 (COOP1) is the minimum cooperation rate.</t>
        </r>
        <r>
          <rPr>
            <sz val="8"/>
            <color indexed="81"/>
            <rFont val="Tahoma"/>
            <family val="2"/>
          </rPr>
          <t xml:space="preserve">
</t>
        </r>
      </text>
    </comment>
    <comment ref="A180" authorId="1" shapeId="0" xr:uid="{A86E9985-BBC1-458A-BB02-785CC75CC09F}">
      <text>
        <r>
          <rPr>
            <b/>
            <sz val="8"/>
            <color indexed="81"/>
            <rFont val="Tahoma"/>
            <family val="2"/>
          </rPr>
          <t>Cooperation Rate 2 (COOP2) Counts partial interviews as respondents.</t>
        </r>
        <r>
          <rPr>
            <sz val="8"/>
            <color indexed="81"/>
            <rFont val="Tahoma"/>
            <family val="2"/>
          </rPr>
          <t xml:space="preserve">
</t>
        </r>
      </text>
    </comment>
    <comment ref="A182" authorId="1" shapeId="0" xr:uid="{228309A9-7575-4470-AF59-A637A6C2DF51}">
      <text>
        <r>
          <rPr>
            <b/>
            <sz val="8"/>
            <color indexed="81"/>
            <rFont val="Tahoma"/>
            <family val="2"/>
          </rPr>
          <t>Cooperation Rate 3 (COOP3) defines those unable to do an interview as also incapable of cooperating.</t>
        </r>
        <r>
          <rPr>
            <sz val="8"/>
            <color indexed="81"/>
            <rFont val="Tahoma"/>
            <family val="2"/>
          </rPr>
          <t xml:space="preserve">
</t>
        </r>
      </text>
    </comment>
    <comment ref="A184" authorId="1" shapeId="0" xr:uid="{C76C768D-6AEA-4381-BC30-71B74411EDE6}">
      <text>
        <r>
          <rPr>
            <b/>
            <sz val="8"/>
            <color indexed="81"/>
            <rFont val="Tahoma"/>
            <family val="2"/>
          </rPr>
          <t>Cooperation Rate 4 (COOP4) does the same as COOP3 but includes partials as interviews.</t>
        </r>
        <r>
          <rPr>
            <sz val="8"/>
            <color indexed="81"/>
            <rFont val="Tahoma"/>
            <family val="2"/>
          </rPr>
          <t xml:space="preserve">
</t>
        </r>
      </text>
    </comment>
    <comment ref="A187" authorId="1" shapeId="0" xr:uid="{28FD7907-EF99-456B-B6E9-F9F0822C3D7D}">
      <text>
        <r>
          <rPr>
            <b/>
            <sz val="8"/>
            <color indexed="81"/>
            <rFont val="Tahoma"/>
            <family val="2"/>
          </rPr>
          <t>Refusal Rate 1 is the number of refusals divided by the interviews (completes and partial) plus the non-respondents plus the cases of unknown eligibility.</t>
        </r>
      </text>
    </comment>
    <comment ref="A189" authorId="1" shapeId="0" xr:uid="{5316C2FB-08CB-4174-901A-89EB6E6F16E2}">
      <text>
        <r>
          <rPr>
            <b/>
            <sz val="8"/>
            <color indexed="81"/>
            <rFont val="Tahoma"/>
            <family val="2"/>
          </rPr>
          <t>Refusal Rate 2 includes estimated eligible cases among the unknown cases similar to Response Rates 3 and 4.</t>
        </r>
      </text>
    </comment>
    <comment ref="A191" authorId="1" shapeId="0" xr:uid="{7A3593AE-A1CB-4C64-8BFA-9E3C4A241C89}">
      <text>
        <r>
          <rPr>
            <b/>
            <sz val="8"/>
            <color indexed="81"/>
            <rFont val="Tahoma"/>
            <family val="2"/>
          </rPr>
          <t>Refusal Rate 3 is analogous to Response Rates 5 and 6.</t>
        </r>
        <r>
          <rPr>
            <sz val="8"/>
            <color indexed="81"/>
            <rFont val="Tahoma"/>
            <family val="2"/>
          </rPr>
          <t xml:space="preserve">
</t>
        </r>
      </text>
    </comment>
    <comment ref="A194" authorId="1" shapeId="0" xr:uid="{06CCCD15-145F-4DF3-868D-BF3F139E4756}">
      <text>
        <r>
          <rPr>
            <b/>
            <sz val="8"/>
            <color indexed="81"/>
            <rFont val="Tahoma"/>
            <family val="2"/>
          </rPr>
          <t>Contact Rate 1 assumes that all cases of indeterminate eligibility are actually eligible.</t>
        </r>
        <r>
          <rPr>
            <sz val="8"/>
            <color indexed="81"/>
            <rFont val="Tahoma"/>
            <family val="2"/>
          </rPr>
          <t xml:space="preserve">
</t>
        </r>
      </text>
    </comment>
    <comment ref="A196" authorId="1" shapeId="0" xr:uid="{366B9597-5298-445E-81BF-48AC0CB3F77E}">
      <text>
        <r>
          <rPr>
            <b/>
            <sz val="8"/>
            <color indexed="81"/>
            <rFont val="Tahoma"/>
            <family val="2"/>
          </rPr>
          <t>Contact Rate 2 includes in the base on the estimated eligible cases among the undetermined cases.</t>
        </r>
        <r>
          <rPr>
            <sz val="8"/>
            <color indexed="81"/>
            <rFont val="Tahoma"/>
            <family val="2"/>
          </rPr>
          <t xml:space="preserve">
</t>
        </r>
      </text>
    </comment>
    <comment ref="A198" authorId="1" shapeId="0" xr:uid="{1474D38D-F1B9-4D8D-B6EB-B0FB2DA17E92}">
      <text>
        <r>
          <rPr>
            <b/>
            <sz val="8"/>
            <color indexed="81"/>
            <rFont val="Tahoma"/>
            <family val="2"/>
          </rPr>
          <t>Contact Rate 3 includes in the base only known eligible cases.</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Scott Keeter</author>
    <author>Rob Daves</author>
  </authors>
  <commentList>
    <comment ref="A169" authorId="0" shapeId="0" xr:uid="{D0DF6D1E-A9D5-4C2A-B83C-77E732292DDB}">
      <text>
        <r>
          <rPr>
            <b/>
            <sz val="8"/>
            <color indexed="81"/>
            <rFont val="Tahoma"/>
            <family val="2"/>
          </rPr>
          <t>Response Rate 1 (RR1) is the minimum response rate.</t>
        </r>
      </text>
    </comment>
    <comment ref="A171" authorId="0" shapeId="0" xr:uid="{D82C730F-7AF6-470D-AF9B-4CFE6671DC8E}">
      <text>
        <r>
          <rPr>
            <b/>
            <sz val="8"/>
            <color indexed="81"/>
            <rFont val="Tahoma"/>
            <family val="2"/>
          </rPr>
          <t>Response Rate 2 (RR2) counts partial interviews as respondents.</t>
        </r>
      </text>
    </comment>
    <comment ref="A173" authorId="0" shapeId="0" xr:uid="{CFA8C053-9134-45D9-ADB9-0E39927A2B1A}">
      <text>
        <r>
          <rPr>
            <b/>
            <sz val="8"/>
            <color indexed="81"/>
            <rFont val="Tahoma"/>
            <family val="2"/>
          </rPr>
          <t>Response Rate 3 (RR3) includes an estimate of what proportion of cases of unknown eligibility are actually eligible.</t>
        </r>
      </text>
    </comment>
    <comment ref="A175" authorId="0" shapeId="0" xr:uid="{439E8783-C67C-469E-8D39-02CE8DBF0377}">
      <text>
        <r>
          <rPr>
            <b/>
            <sz val="8"/>
            <color indexed="81"/>
            <rFont val="Tahoma"/>
            <family val="2"/>
          </rPr>
          <t>Response Rate 4 (RR4) includes an estimate of what proportion of cases of unknown eligibility are actually eligible, and includes partial interviews as completes.</t>
        </r>
      </text>
    </comment>
    <comment ref="A178" authorId="1" shapeId="0" xr:uid="{95612C83-BEE9-4E2B-98FE-0A9C1962DD58}">
      <text>
        <r>
          <rPr>
            <b/>
            <sz val="8"/>
            <color indexed="81"/>
            <rFont val="Tahoma"/>
            <family val="2"/>
          </rPr>
          <t>Cooperation Rate 1 (COOP1) is the minimum cooperation rate.</t>
        </r>
        <r>
          <rPr>
            <sz val="8"/>
            <color indexed="81"/>
            <rFont val="Tahoma"/>
            <family val="2"/>
          </rPr>
          <t xml:space="preserve">
</t>
        </r>
      </text>
    </comment>
    <comment ref="A180" authorId="1" shapeId="0" xr:uid="{9E1D4DD5-D8BB-4AF6-B74E-1000A144F962}">
      <text>
        <r>
          <rPr>
            <b/>
            <sz val="8"/>
            <color indexed="81"/>
            <rFont val="Tahoma"/>
            <family val="2"/>
          </rPr>
          <t>Cooperation Rate 2 (COOP2) Counts partial interviews as respondents.</t>
        </r>
        <r>
          <rPr>
            <sz val="8"/>
            <color indexed="81"/>
            <rFont val="Tahoma"/>
            <family val="2"/>
          </rPr>
          <t xml:space="preserve">
</t>
        </r>
      </text>
    </comment>
    <comment ref="A182" authorId="1" shapeId="0" xr:uid="{2A0C09F4-7C0F-4F4B-8C91-829D86C1F1D5}">
      <text>
        <r>
          <rPr>
            <b/>
            <sz val="8"/>
            <color indexed="81"/>
            <rFont val="Tahoma"/>
            <family val="2"/>
          </rPr>
          <t>Cooperation Rate 3 (COOP3) defines those unable to do an interview as also incapable of cooperating.</t>
        </r>
        <r>
          <rPr>
            <sz val="8"/>
            <color indexed="81"/>
            <rFont val="Tahoma"/>
            <family val="2"/>
          </rPr>
          <t xml:space="preserve">
</t>
        </r>
      </text>
    </comment>
    <comment ref="A184" authorId="1" shapeId="0" xr:uid="{906D7D5B-A195-4414-A007-2678C49402EB}">
      <text>
        <r>
          <rPr>
            <b/>
            <sz val="8"/>
            <color indexed="81"/>
            <rFont val="Tahoma"/>
            <family val="2"/>
          </rPr>
          <t>Cooperation Rate 4 (COOP4) does the same as COOP3 but includes partials as interviews.</t>
        </r>
        <r>
          <rPr>
            <sz val="8"/>
            <color indexed="81"/>
            <rFont val="Tahoma"/>
            <family val="2"/>
          </rPr>
          <t xml:space="preserve">
</t>
        </r>
      </text>
    </comment>
    <comment ref="A187" authorId="1" shapeId="0" xr:uid="{5447AE2A-DF24-4DE0-81AC-758EC70F277C}">
      <text>
        <r>
          <rPr>
            <b/>
            <sz val="8"/>
            <color indexed="81"/>
            <rFont val="Tahoma"/>
            <family val="2"/>
          </rPr>
          <t>Refusal Rate 1 is the number of refusals divided by the interviews (completes and partial) plus the non-respondents plus the cases of unknown eligibility.</t>
        </r>
      </text>
    </comment>
    <comment ref="A189" authorId="1" shapeId="0" xr:uid="{72FB7059-E125-4B5A-AB47-4151896635AE}">
      <text>
        <r>
          <rPr>
            <b/>
            <sz val="8"/>
            <color indexed="81"/>
            <rFont val="Tahoma"/>
            <family val="2"/>
          </rPr>
          <t>Refusal Rate 2 includes estimated eligible cases among the unknown cases similar to Response Rates 3 and 4.</t>
        </r>
      </text>
    </comment>
    <comment ref="A191" authorId="1" shapeId="0" xr:uid="{C6158ECE-9356-4132-9E19-0CDA37585272}">
      <text>
        <r>
          <rPr>
            <b/>
            <sz val="8"/>
            <color indexed="81"/>
            <rFont val="Tahoma"/>
            <family val="2"/>
          </rPr>
          <t>Refusal Rate 3 is analogous to Response Rates 5 and 6.</t>
        </r>
        <r>
          <rPr>
            <sz val="8"/>
            <color indexed="81"/>
            <rFont val="Tahoma"/>
            <family val="2"/>
          </rPr>
          <t xml:space="preserve">
</t>
        </r>
      </text>
    </comment>
    <comment ref="A194" authorId="1" shapeId="0" xr:uid="{E07615DE-D6E8-42B8-9408-C5E5CF0CC1F0}">
      <text>
        <r>
          <rPr>
            <b/>
            <sz val="8"/>
            <color indexed="81"/>
            <rFont val="Tahoma"/>
            <family val="2"/>
          </rPr>
          <t>Contact Rate 1 assumes that all cases of indeterminate eligibility are actually eligible.</t>
        </r>
        <r>
          <rPr>
            <sz val="8"/>
            <color indexed="81"/>
            <rFont val="Tahoma"/>
            <family val="2"/>
          </rPr>
          <t xml:space="preserve">
</t>
        </r>
      </text>
    </comment>
    <comment ref="A196" authorId="1" shapeId="0" xr:uid="{8588407D-3B45-4D03-8BDD-765664E7E3F5}">
      <text>
        <r>
          <rPr>
            <b/>
            <sz val="8"/>
            <color indexed="81"/>
            <rFont val="Tahoma"/>
            <family val="2"/>
          </rPr>
          <t>Contact Rate 2 includes in the base on the estimated eligible cases among the undetermined cases.</t>
        </r>
        <r>
          <rPr>
            <sz val="8"/>
            <color indexed="81"/>
            <rFont val="Tahoma"/>
            <family val="2"/>
          </rPr>
          <t xml:space="preserve">
</t>
        </r>
      </text>
    </comment>
    <comment ref="A198" authorId="1" shapeId="0" xr:uid="{9F834C5A-10E1-40EA-B5A6-98A3A5E75C08}">
      <text>
        <r>
          <rPr>
            <b/>
            <sz val="8"/>
            <color indexed="81"/>
            <rFont val="Tahoma"/>
            <family val="2"/>
          </rPr>
          <t>Contact Rate 3 includes in the base only known eligible cases.</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Scott Keeter</author>
    <author>Rob Daves</author>
  </authors>
  <commentList>
    <comment ref="A169" authorId="0" shapeId="0" xr:uid="{F5E31945-CC75-456E-8301-D130056B0824}">
      <text>
        <r>
          <rPr>
            <b/>
            <sz val="8"/>
            <color indexed="81"/>
            <rFont val="Tahoma"/>
            <family val="2"/>
          </rPr>
          <t>Response Rate 1 (RR1) is the minimum response rate.</t>
        </r>
      </text>
    </comment>
    <comment ref="A171" authorId="0" shapeId="0" xr:uid="{F35C409E-D414-417C-8036-A8188073273F}">
      <text>
        <r>
          <rPr>
            <b/>
            <sz val="8"/>
            <color indexed="81"/>
            <rFont val="Tahoma"/>
            <family val="2"/>
          </rPr>
          <t>Response Rate 2 (RR2) counts partial interviews as respondents.</t>
        </r>
      </text>
    </comment>
    <comment ref="A173" authorId="0" shapeId="0" xr:uid="{31E1CED2-BBEA-499A-9BCF-204BAB327563}">
      <text>
        <r>
          <rPr>
            <b/>
            <sz val="8"/>
            <color indexed="81"/>
            <rFont val="Tahoma"/>
            <family val="2"/>
          </rPr>
          <t>Response Rate 3 (RR3) includes an estimate of what proportion of cases of unknown eligibility are actually eligible.</t>
        </r>
      </text>
    </comment>
    <comment ref="A175" authorId="0" shapeId="0" xr:uid="{6C57CA66-4C53-4465-96FD-C5A85F82C20C}">
      <text>
        <r>
          <rPr>
            <b/>
            <sz val="8"/>
            <color indexed="81"/>
            <rFont val="Tahoma"/>
            <family val="2"/>
          </rPr>
          <t>Response Rate 4 (RR4) includes an estimate of what proportion of cases of unknown eligibility are actually eligible, and includes partial interviews as completes.</t>
        </r>
      </text>
    </comment>
    <comment ref="A178" authorId="1" shapeId="0" xr:uid="{1CF72D7F-B8BF-4C8C-89D0-2C2BDE16BBBB}">
      <text>
        <r>
          <rPr>
            <b/>
            <sz val="8"/>
            <color indexed="81"/>
            <rFont val="Tahoma"/>
            <family val="2"/>
          </rPr>
          <t>Cooperation Rate 1 (COOP1) is the minimum cooperation rate.</t>
        </r>
        <r>
          <rPr>
            <sz val="8"/>
            <color indexed="81"/>
            <rFont val="Tahoma"/>
            <family val="2"/>
          </rPr>
          <t xml:space="preserve">
</t>
        </r>
      </text>
    </comment>
    <comment ref="A180" authorId="1" shapeId="0" xr:uid="{A5575B01-D4E1-4886-902C-6E3D1DC06C33}">
      <text>
        <r>
          <rPr>
            <b/>
            <sz val="8"/>
            <color indexed="81"/>
            <rFont val="Tahoma"/>
            <family val="2"/>
          </rPr>
          <t>Cooperation Rate 2 (COOP2) Counts partial interviews as respondents.</t>
        </r>
        <r>
          <rPr>
            <sz val="8"/>
            <color indexed="81"/>
            <rFont val="Tahoma"/>
            <family val="2"/>
          </rPr>
          <t xml:space="preserve">
</t>
        </r>
      </text>
    </comment>
    <comment ref="A182" authorId="1" shapeId="0" xr:uid="{62A00760-1EE6-439B-9E15-71E878B531D4}">
      <text>
        <r>
          <rPr>
            <b/>
            <sz val="8"/>
            <color indexed="81"/>
            <rFont val="Tahoma"/>
            <family val="2"/>
          </rPr>
          <t>Cooperation Rate 3 (COOP3) defines those unable to do an interview as also incapable of cooperating.</t>
        </r>
        <r>
          <rPr>
            <sz val="8"/>
            <color indexed="81"/>
            <rFont val="Tahoma"/>
            <family val="2"/>
          </rPr>
          <t xml:space="preserve">
</t>
        </r>
      </text>
    </comment>
    <comment ref="A184" authorId="1" shapeId="0" xr:uid="{A62013E4-A737-403A-AFEB-BB4FED682C9B}">
      <text>
        <r>
          <rPr>
            <b/>
            <sz val="8"/>
            <color indexed="81"/>
            <rFont val="Tahoma"/>
            <family val="2"/>
          </rPr>
          <t>Cooperation Rate 4 (COOP4) does the same as COOP3 but includes partials as interviews.</t>
        </r>
        <r>
          <rPr>
            <sz val="8"/>
            <color indexed="81"/>
            <rFont val="Tahoma"/>
            <family val="2"/>
          </rPr>
          <t xml:space="preserve">
</t>
        </r>
      </text>
    </comment>
    <comment ref="A187" authorId="1" shapeId="0" xr:uid="{10FD182D-FD55-4A76-AD03-62E9AAE12CB4}">
      <text>
        <r>
          <rPr>
            <b/>
            <sz val="8"/>
            <color indexed="81"/>
            <rFont val="Tahoma"/>
            <family val="2"/>
          </rPr>
          <t>Refusal Rate 1 is the number of refusals divided by the interviews (completes and partial) plus the non-respondents plus the cases of unknown eligibility.</t>
        </r>
      </text>
    </comment>
    <comment ref="A189" authorId="1" shapeId="0" xr:uid="{BB769336-1B91-4F23-9F5F-3B35F55C610D}">
      <text>
        <r>
          <rPr>
            <b/>
            <sz val="8"/>
            <color indexed="81"/>
            <rFont val="Tahoma"/>
            <family val="2"/>
          </rPr>
          <t>Refusal Rate 2 includes estimated eligible cases among the unknown cases similar to Response Rates 3 and 4.</t>
        </r>
      </text>
    </comment>
    <comment ref="A191" authorId="1" shapeId="0" xr:uid="{984A8E64-D515-4E23-9627-2AA0588D1C5E}">
      <text>
        <r>
          <rPr>
            <b/>
            <sz val="8"/>
            <color indexed="81"/>
            <rFont val="Tahoma"/>
            <family val="2"/>
          </rPr>
          <t>Refusal Rate 3 is analogous to Response Rates 5 and 6.</t>
        </r>
        <r>
          <rPr>
            <sz val="8"/>
            <color indexed="81"/>
            <rFont val="Tahoma"/>
            <family val="2"/>
          </rPr>
          <t xml:space="preserve">
</t>
        </r>
      </text>
    </comment>
    <comment ref="A194" authorId="1" shapeId="0" xr:uid="{0BF4FD9B-E23A-4B3A-B23B-3B397E7CBE68}">
      <text>
        <r>
          <rPr>
            <b/>
            <sz val="8"/>
            <color indexed="81"/>
            <rFont val="Tahoma"/>
            <family val="2"/>
          </rPr>
          <t>Contact Rate 1 assumes that all cases of indeterminate eligibility are actually eligible.</t>
        </r>
        <r>
          <rPr>
            <sz val="8"/>
            <color indexed="81"/>
            <rFont val="Tahoma"/>
            <family val="2"/>
          </rPr>
          <t xml:space="preserve">
</t>
        </r>
      </text>
    </comment>
    <comment ref="A196" authorId="1" shapeId="0" xr:uid="{298625C5-AF5D-48EB-9EA9-8D49A98CD706}">
      <text>
        <r>
          <rPr>
            <b/>
            <sz val="8"/>
            <color indexed="81"/>
            <rFont val="Tahoma"/>
            <family val="2"/>
          </rPr>
          <t>Contact Rate 2 includes in the base on the estimated eligible cases among the undetermined cases.</t>
        </r>
        <r>
          <rPr>
            <sz val="8"/>
            <color indexed="81"/>
            <rFont val="Tahoma"/>
            <family val="2"/>
          </rPr>
          <t xml:space="preserve">
</t>
        </r>
      </text>
    </comment>
    <comment ref="A198" authorId="1" shapeId="0" xr:uid="{C10494CE-71D5-4EA4-A4DF-E0F0D03CCE8D}">
      <text>
        <r>
          <rPr>
            <b/>
            <sz val="8"/>
            <color indexed="81"/>
            <rFont val="Tahoma"/>
            <family val="2"/>
          </rPr>
          <t>Contact Rate 3 includes in the base only known eligible cases.</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Scott Keeter</author>
    <author>Rob Daves</author>
  </authors>
  <commentList>
    <comment ref="A169" authorId="0" shapeId="0" xr:uid="{BC9CEC8A-7937-41AC-B18F-91CD28FB0BAD}">
      <text>
        <r>
          <rPr>
            <b/>
            <sz val="8"/>
            <color indexed="81"/>
            <rFont val="Tahoma"/>
            <family val="2"/>
          </rPr>
          <t>Response Rate 1 (RR1) is the minimum response rate.</t>
        </r>
      </text>
    </comment>
    <comment ref="A171" authorId="0" shapeId="0" xr:uid="{721E7A1A-14E2-469C-839E-BC641F15F230}">
      <text>
        <r>
          <rPr>
            <b/>
            <sz val="8"/>
            <color indexed="81"/>
            <rFont val="Tahoma"/>
            <family val="2"/>
          </rPr>
          <t>Response Rate 2 (RR2) counts partial interviews as respondents.</t>
        </r>
      </text>
    </comment>
    <comment ref="A173" authorId="0" shapeId="0" xr:uid="{CA879172-6971-42BD-9CFF-8ED601F87846}">
      <text>
        <r>
          <rPr>
            <b/>
            <sz val="8"/>
            <color indexed="81"/>
            <rFont val="Tahoma"/>
            <family val="2"/>
          </rPr>
          <t>Response Rate 3 (RR3) includes an estimate of what proportion of cases of unknown eligibility are actually eligible.</t>
        </r>
      </text>
    </comment>
    <comment ref="A175" authorId="0" shapeId="0" xr:uid="{D6288A07-48A3-4BF7-B0FB-4448E2E85D43}">
      <text>
        <r>
          <rPr>
            <b/>
            <sz val="8"/>
            <color indexed="81"/>
            <rFont val="Tahoma"/>
            <family val="2"/>
          </rPr>
          <t>Response Rate 4 (RR4) includes an estimate of what proportion of cases of unknown eligibility are actually eligible, and includes partial interviews as completes.</t>
        </r>
      </text>
    </comment>
    <comment ref="A178" authorId="1" shapeId="0" xr:uid="{3499FF2F-DFD6-4B84-9871-0BDB67E7EE73}">
      <text>
        <r>
          <rPr>
            <b/>
            <sz val="8"/>
            <color indexed="81"/>
            <rFont val="Tahoma"/>
            <family val="2"/>
          </rPr>
          <t>Cooperation Rate 1 (COOP1) is the minimum cooperation rate.</t>
        </r>
        <r>
          <rPr>
            <sz val="8"/>
            <color indexed="81"/>
            <rFont val="Tahoma"/>
            <family val="2"/>
          </rPr>
          <t xml:space="preserve">
</t>
        </r>
      </text>
    </comment>
    <comment ref="A180" authorId="1" shapeId="0" xr:uid="{E3AD4795-8078-43E3-AF78-9F87239679F6}">
      <text>
        <r>
          <rPr>
            <b/>
            <sz val="8"/>
            <color indexed="81"/>
            <rFont val="Tahoma"/>
            <family val="2"/>
          </rPr>
          <t>Cooperation Rate 2 (COOP2) Counts partial interviews as respondents.</t>
        </r>
        <r>
          <rPr>
            <sz val="8"/>
            <color indexed="81"/>
            <rFont val="Tahoma"/>
            <family val="2"/>
          </rPr>
          <t xml:space="preserve">
</t>
        </r>
      </text>
    </comment>
    <comment ref="A182" authorId="1" shapeId="0" xr:uid="{3A243E80-0823-4D55-9DE8-596241E6F39B}">
      <text>
        <r>
          <rPr>
            <b/>
            <sz val="8"/>
            <color indexed="81"/>
            <rFont val="Tahoma"/>
            <family val="2"/>
          </rPr>
          <t>Cooperation Rate 3 (COOP3) defines those unable to do an interview as also incapable of cooperating.</t>
        </r>
        <r>
          <rPr>
            <sz val="8"/>
            <color indexed="81"/>
            <rFont val="Tahoma"/>
            <family val="2"/>
          </rPr>
          <t xml:space="preserve">
</t>
        </r>
      </text>
    </comment>
    <comment ref="A184" authorId="1" shapeId="0" xr:uid="{687EAC40-6099-4FDC-BD80-08833AA096D1}">
      <text>
        <r>
          <rPr>
            <b/>
            <sz val="8"/>
            <color indexed="81"/>
            <rFont val="Tahoma"/>
            <family val="2"/>
          </rPr>
          <t>Cooperation Rate 4 (COOP4) does the same as COOP3 but includes partials as interviews.</t>
        </r>
        <r>
          <rPr>
            <sz val="8"/>
            <color indexed="81"/>
            <rFont val="Tahoma"/>
            <family val="2"/>
          </rPr>
          <t xml:space="preserve">
</t>
        </r>
      </text>
    </comment>
    <comment ref="A187" authorId="1" shapeId="0" xr:uid="{A2BA3B8A-20AB-4AAA-84AA-0F34C0472C55}">
      <text>
        <r>
          <rPr>
            <b/>
            <sz val="8"/>
            <color indexed="81"/>
            <rFont val="Tahoma"/>
            <family val="2"/>
          </rPr>
          <t>Refusal Rate 1 is the number of refusals divided by the interviews (completes and partial) plus the non-respondents plus the cases of unknown eligibility.</t>
        </r>
      </text>
    </comment>
    <comment ref="A189" authorId="1" shapeId="0" xr:uid="{F539B2D2-F6A6-4523-9B75-51BB87DE2FC6}">
      <text>
        <r>
          <rPr>
            <b/>
            <sz val="8"/>
            <color indexed="81"/>
            <rFont val="Tahoma"/>
            <family val="2"/>
          </rPr>
          <t>Refusal Rate 2 includes estimated eligible cases among the unknown cases similar to Response Rates 3 and 4.</t>
        </r>
      </text>
    </comment>
    <comment ref="A191" authorId="1" shapeId="0" xr:uid="{4EE7AF55-6D7B-4BCA-9325-30535CC2AB9E}">
      <text>
        <r>
          <rPr>
            <b/>
            <sz val="8"/>
            <color indexed="81"/>
            <rFont val="Tahoma"/>
            <family val="2"/>
          </rPr>
          <t>Refusal Rate 3 is analogous to Response Rates 5 and 6.</t>
        </r>
        <r>
          <rPr>
            <sz val="8"/>
            <color indexed="81"/>
            <rFont val="Tahoma"/>
            <family val="2"/>
          </rPr>
          <t xml:space="preserve">
</t>
        </r>
      </text>
    </comment>
    <comment ref="A194" authorId="1" shapeId="0" xr:uid="{2BEAEE0E-F6EA-4A67-8E25-23F38282AA46}">
      <text>
        <r>
          <rPr>
            <b/>
            <sz val="8"/>
            <color indexed="81"/>
            <rFont val="Tahoma"/>
            <family val="2"/>
          </rPr>
          <t>Contact Rate 1 assumes that all cases of indeterminate eligibility are actually eligible.</t>
        </r>
        <r>
          <rPr>
            <sz val="8"/>
            <color indexed="81"/>
            <rFont val="Tahoma"/>
            <family val="2"/>
          </rPr>
          <t xml:space="preserve">
</t>
        </r>
      </text>
    </comment>
    <comment ref="A196" authorId="1" shapeId="0" xr:uid="{6B4A26C3-17AF-491D-B384-F499767745DD}">
      <text>
        <r>
          <rPr>
            <b/>
            <sz val="8"/>
            <color indexed="81"/>
            <rFont val="Tahoma"/>
            <family val="2"/>
          </rPr>
          <t>Contact Rate 2 includes in the base on the estimated eligible cases among the undetermined cases.</t>
        </r>
        <r>
          <rPr>
            <sz val="8"/>
            <color indexed="81"/>
            <rFont val="Tahoma"/>
            <family val="2"/>
          </rPr>
          <t xml:space="preserve">
</t>
        </r>
      </text>
    </comment>
    <comment ref="A198" authorId="1" shapeId="0" xr:uid="{7CED2DBC-CC34-4946-80D1-8FB5F413C05D}">
      <text>
        <r>
          <rPr>
            <b/>
            <sz val="8"/>
            <color indexed="81"/>
            <rFont val="Tahoma"/>
            <family val="2"/>
          </rPr>
          <t>Contact Rate 3 includes in the base only known eligible cases.</t>
        </r>
        <r>
          <rPr>
            <sz val="8"/>
            <color indexed="81"/>
            <rFont val="Tahoma"/>
            <family val="2"/>
          </rPr>
          <t xml:space="preserve">
</t>
        </r>
      </text>
    </comment>
  </commentList>
</comments>
</file>

<file path=xl/sharedStrings.xml><?xml version="1.0" encoding="utf-8"?>
<sst xmlns="http://schemas.openxmlformats.org/spreadsheetml/2006/main" count="1748" uniqueCount="518">
  <si>
    <t>Complete</t>
  </si>
  <si>
    <t>Physically or mentally unable/incompetent</t>
  </si>
  <si>
    <t xml:space="preserve"> </t>
  </si>
  <si>
    <t>Fax/data line</t>
  </si>
  <si>
    <t>Number changed</t>
  </si>
  <si>
    <t>Quota filled</t>
  </si>
  <si>
    <t>I=Complete Interviews (1.1)</t>
  </si>
  <si>
    <t xml:space="preserve">     R/((I+P)+(R+NC+O))</t>
  </si>
  <si>
    <t>Example 1</t>
  </si>
  <si>
    <t>Example 2</t>
  </si>
  <si>
    <t>Interview (Category 1)</t>
  </si>
  <si>
    <t>Eligible, non-interview (Category 2)</t>
  </si>
  <si>
    <t>Unknown eligibility, non-interview (Category 3)</t>
  </si>
  <si>
    <t>Not eligible (Category 4)</t>
  </si>
  <si>
    <t>Non-working number</t>
  </si>
  <si>
    <t>Disconnected number</t>
  </si>
  <si>
    <t>Cell phone</t>
  </si>
  <si>
    <t>Call forwarding</t>
  </si>
  <si>
    <t>Deceased respondent</t>
  </si>
  <si>
    <t>Respondent never available</t>
  </si>
  <si>
    <t>Known-respondent refusal</t>
  </si>
  <si>
    <t>Final</t>
  </si>
  <si>
    <t>Disposition</t>
  </si>
  <si>
    <t xml:space="preserve">second </t>
  </si>
  <si>
    <t>survey</t>
  </si>
  <si>
    <t>Example:</t>
  </si>
  <si>
    <t>first</t>
  </si>
  <si>
    <t>Cooperation Rate 1</t>
  </si>
  <si>
    <t>Response Rate 1</t>
  </si>
  <si>
    <t>Response Rate 2</t>
  </si>
  <si>
    <t>Response Rate 3</t>
  </si>
  <si>
    <t>Response Rate 4</t>
  </si>
  <si>
    <t>Cooperation Rate 3</t>
  </si>
  <si>
    <t>Cooperation Rate 4</t>
  </si>
  <si>
    <t>Refusal Rate 3</t>
  </si>
  <si>
    <t>Cooperation Rate 2</t>
  </si>
  <si>
    <t>Your</t>
  </si>
  <si>
    <t xml:space="preserve">survey </t>
  </si>
  <si>
    <t>data go</t>
  </si>
  <si>
    <t>below</t>
  </si>
  <si>
    <t>Temporarily out of service</t>
  </si>
  <si>
    <t>AAPOR Outcome Rate Calculator</t>
  </si>
  <si>
    <t>P=Partial Interviews (1.2)</t>
  </si>
  <si>
    <t>R=Refusal and break off (2.1)</t>
  </si>
  <si>
    <t>NC=Non Contact (2.2)</t>
  </si>
  <si>
    <t>Refusal Rate 1</t>
  </si>
  <si>
    <t>Refusal Rate 2</t>
  </si>
  <si>
    <t>Contact Rate 1</t>
  </si>
  <si>
    <t>Contact Rate 2</t>
  </si>
  <si>
    <t>Contact Rate 3</t>
  </si>
  <si>
    <t>Refusal and breakoff</t>
  </si>
  <si>
    <t xml:space="preserve">  </t>
  </si>
  <si>
    <t>Non-contact</t>
  </si>
  <si>
    <t>Household-level language problem</t>
  </si>
  <si>
    <t>Respondent language problem</t>
  </si>
  <si>
    <t>Codes</t>
  </si>
  <si>
    <t>Location/Activity not allowing interview</t>
  </si>
  <si>
    <t>Landline phone</t>
  </si>
  <si>
    <t>Regular, vacant residences</t>
  </si>
  <si>
    <t>No interviewer available for needed language/Wrong language questionnaire</t>
  </si>
  <si>
    <t>Logged on to survey, did not complete any item</t>
  </si>
  <si>
    <t>Read receipt confirmation, refusal</t>
  </si>
  <si>
    <t>Notes and general directions:</t>
  </si>
  <si>
    <t>About the calculator</t>
  </si>
  <si>
    <t>This calculator was developed as a service to the research industry and survey research profession by AAPOR's Standard Definitions Committee.</t>
  </si>
  <si>
    <t>Special technological circumstances</t>
  </si>
  <si>
    <t xml:space="preserve"> .  </t>
  </si>
  <si>
    <t>About this calculator</t>
  </si>
  <si>
    <t>Calculating e</t>
  </si>
  <si>
    <t xml:space="preserve">AAPOR designed this and prior calculators to make it easy for researchers to enter the final number for each outcome and have the outcome rate calculated for them.  </t>
  </si>
  <si>
    <t xml:space="preserve">AAPOR strongly recommends that researchers examine the calculator thoroughly, including reading the "Read Me" tab, before using it.  </t>
  </si>
  <si>
    <t xml:space="preserve">4.  Final disposition codes are mutually exclusive and are constructed to capture fine levels of detail. </t>
  </si>
  <si>
    <t xml:space="preserve">    Two examples are helpful:  If you know only that the interview was refused in an eligible household,</t>
  </si>
  <si>
    <t xml:space="preserve">    but nothing else about the call in an RDD survey, the outcome could be coded 2.11; if the interview was refused in </t>
  </si>
  <si>
    <t xml:space="preserve">    an eligible household by a known respondent, then it could be coded 2.112.  If a more precise code is used, the outcome would</t>
  </si>
  <si>
    <t>This method is conservative and may underestimate actual outcome rates.  When researchers have a scientific basis to estimate e, that method should be used rather than the default</t>
  </si>
  <si>
    <t xml:space="preserve">and instead, assign a different "e" to various categories of cases with unknown eligibility.   For example, in a phone survey researchers may have good reason to assign one e for immediate </t>
  </si>
  <si>
    <t>hangups, another e for always busies, and another e for always ring no-answers.  When researchers take this approach, they must disclose the rationale that underlies how they determined each e.</t>
  </si>
  <si>
    <r>
      <t xml:space="preserve">For guidance on other methods of estimating e, see </t>
    </r>
    <r>
      <rPr>
        <i/>
        <sz val="10"/>
        <rFont val="Arial"/>
        <family val="2"/>
      </rPr>
      <t>A Revised Review of Methods to Estimate the Status of Cases with Unknown Eligibility</t>
    </r>
    <r>
      <rPr>
        <sz val="10"/>
        <rFont val="Arial"/>
        <family val="2"/>
      </rPr>
      <t xml:space="preserve"> on the AAPOR website, located here:</t>
    </r>
  </si>
  <si>
    <t>rate calculations are included.</t>
  </si>
  <si>
    <t>All tab</t>
  </si>
  <si>
    <t>Refusal</t>
  </si>
  <si>
    <t>Break off</t>
  </si>
  <si>
    <t>Not attempted or worked</t>
  </si>
  <si>
    <t>paper on calculating "e".  All these may be found at aapor.org.</t>
  </si>
  <si>
    <t xml:space="preserve">e is the estimated proportion of cases of unknown eligibility that is eligible. The calculator provides a default method of estimating e. </t>
  </si>
  <si>
    <t xml:space="preserve">3.  Enter the total for each of the codes in their appropriate cells in the light yellow or blue-colored column.   </t>
  </si>
  <si>
    <t>Total sample used</t>
  </si>
  <si>
    <t xml:space="preserve">     (I+P)/((I+P)+R+O))</t>
  </si>
  <si>
    <r>
      <t xml:space="preserve">Calculating e: 
e is the estimated proportion of cases of unknown eligibility that are eligible.  Enter a different value or accept the estimate in this line as a default.  This estimate is based on the proportion of eligible units among all units in the sample for which a definitive determination of status was obtained (a conservative estimate).  This will be used if you do not enter a different estimate.  For guidance about how to compute other estimates of e, see AAPOR's 2009 </t>
    </r>
    <r>
      <rPr>
        <i/>
        <sz val="9"/>
        <rFont val="Arial"/>
        <family val="2"/>
      </rPr>
      <t>Eligibility Estimates.</t>
    </r>
    <r>
      <rPr>
        <sz val="9"/>
        <rFont val="Arial"/>
        <family val="2"/>
      </rPr>
      <t xml:space="preserve">                                                                                                                  </t>
    </r>
  </si>
  <si>
    <t>Questions or suggestions should be addressed to standards@aapor.org.  AAPOR also encourages researchers who use the calculator to use</t>
  </si>
  <si>
    <t>http://www.aapor.org/Communications/AAPOR-Journals/Standard-Definitions.aspx</t>
  </si>
  <si>
    <r>
      <t xml:space="preserve">5. More specific directions for classifying final dispositions for outcomes are in the published version of </t>
    </r>
    <r>
      <rPr>
        <i/>
        <sz val="10"/>
        <rFont val="Arial"/>
        <family val="2"/>
      </rPr>
      <t xml:space="preserve">Standard Definitions </t>
    </r>
    <r>
      <rPr>
        <sz val="10"/>
        <rFont val="Arial"/>
        <family val="2"/>
      </rPr>
      <t xml:space="preserve">on AAPOR's web site: </t>
    </r>
  </si>
  <si>
    <t xml:space="preserve">     I/((I+P)+R+O)</t>
  </si>
  <si>
    <t xml:space="preserve">     I/((I+P)+R)</t>
  </si>
  <si>
    <t xml:space="preserve">    (I+P)/((I+P)+R)</t>
  </si>
  <si>
    <t xml:space="preserve">     I/((I+P)+(R+NC+O)+(UH+UO))</t>
  </si>
  <si>
    <t xml:space="preserve">     (I+P)/((I+P)+(R+NC+O)+(UH+UO))</t>
  </si>
  <si>
    <t xml:space="preserve">     I/((I+P)+(R+NC+O)+e(UH+UO))</t>
  </si>
  <si>
    <t xml:space="preserve">     (I+P)/((I+P)+(R+NC+O)+e(UH+UO))</t>
  </si>
  <si>
    <t xml:space="preserve">     R/((I+P)+(R+NC+O)+(UH+UO))</t>
  </si>
  <si>
    <t xml:space="preserve">     R/((I+P)+(R+NC+O)+e(UH+UO))</t>
  </si>
  <si>
    <t xml:space="preserve">     ((I+P)+R+O)/((I+P)+(R+NC+O)+(UH+UO))</t>
  </si>
  <si>
    <t xml:space="preserve">     ((I+P)+R+O)/((I+P)+(R+NC+O)+e(UH+UO))</t>
  </si>
  <si>
    <t xml:space="preserve">     ((I+P)+R+O)/((I+P)+(R+NC+O))</t>
  </si>
  <si>
    <t>Version 4.1, March 2020</t>
  </si>
  <si>
    <t>AAPOR Outcome Rate Calculator (List Samples)</t>
  </si>
  <si>
    <r>
      <t xml:space="preserve">This spreadsheet will calculate the outcome rates based on AAPOR's </t>
    </r>
    <r>
      <rPr>
        <i/>
        <sz val="10"/>
        <rFont val="Arial"/>
        <family val="2"/>
      </rPr>
      <t>Standard Definitions</t>
    </r>
    <r>
      <rPr>
        <sz val="10"/>
        <rFont val="Arial"/>
        <family val="2"/>
      </rPr>
      <t>, Version 10 (2023) and e,</t>
    </r>
  </si>
  <si>
    <t xml:space="preserve">For calculations based on earlier versions of the Standard Definitions, see the previous calculator at http://www.aapor.org. </t>
  </si>
  <si>
    <t xml:space="preserve">Enter the final dispositions into the columns below. For more complete instructions on how to classify final dispositions, </t>
  </si>
  <si>
    <r>
      <rPr>
        <i/>
        <sz val="10"/>
        <rFont val="Arial"/>
        <family val="2"/>
      </rPr>
      <t>see the complete Standard Definitions and Eligibility Calculation</t>
    </r>
    <r>
      <rPr>
        <sz val="10"/>
        <rFont val="Arial"/>
        <family val="2"/>
      </rPr>
      <t xml:space="preserve"> documents at http://www.aapor.org.</t>
    </r>
  </si>
  <si>
    <t xml:space="preserve">Partial </t>
  </si>
  <si>
    <t xml:space="preserve">A priori definitions are required to determine whether a case is a complete or partial interview (or, a breakoff).  Three widely used standards for defining these three statuses are:  
a) the proportion of all applicable questions answered,  
b) the proportion of all applicable questions asked, and 
c) the proportion of crucial or essential questions answered (Frankel, 1983).   
The above standards could be used in combination. </t>
  </si>
  <si>
    <t xml:space="preserve">Example A: More than 80% of questions answered 
Example B: More than 80% of questions asked  
Example C: 100% of crucial or essential questions answered </t>
  </si>
  <si>
    <t xml:space="preserve">Example A: 50%-80% of questions answered 
Example B: 50%-80% of questions asked  
Example C: 50%-99% of crucial or essential questions answered </t>
  </si>
  <si>
    <t>Other implicit respondent refusal</t>
  </si>
  <si>
    <t>Named respondent never available during field period
-Must confirm named respondent has been reached at address or phone number
-If email contact, email is confirmed eligible and attached to named respondent</t>
  </si>
  <si>
    <t>No one in the household speaks a language in which the interview is offered (no screening required)</t>
  </si>
  <si>
    <t>The named respondent does not speak a language in which the interview is offered (no screening or respondent eligibility confirmed).</t>
  </si>
  <si>
    <t>The language spoken in the household or by the respondent is offered, but an interviewer with appropriate language skills cannot be assigned to the household/respondent at the time of contact (no screening or respondent eligibility confirmed).</t>
  </si>
  <si>
    <t>Someone other than respondent completes questionnaire or interview</t>
  </si>
  <si>
    <t>Someone other than respondent completes questionnaire or interview - Full questionnaire completed</t>
  </si>
  <si>
    <t>Someone other than respondent completes questionnaire or interview - Partial questionnaire completed</t>
  </si>
  <si>
    <t xml:space="preserve">Miscellaneous (eligibility confirmed)
Examples: vows of silence, lost records, faked cases invalidated later on </t>
  </si>
  <si>
    <t>Additional Information about Disposition Code Specific to List Frames</t>
  </si>
  <si>
    <t>Parent or Guardian refusal*</t>
  </si>
  <si>
    <t>Blank questionnaire returned (paper/hard-copy)*</t>
  </si>
  <si>
    <t>Named respondent set appointment but did not keep it (phone or in-person)*</t>
  </si>
  <si>
    <t>Opted out of communications (SMS)*</t>
  </si>
  <si>
    <t>Household-level (or proxy) refusal</t>
  </si>
  <si>
    <t>The parent or guardian of named minor respondent refuses to allow participation</t>
  </si>
  <si>
    <t>Telephone answering device (phone)</t>
  </si>
  <si>
    <t xml:space="preserve">No contact has been made with a human, but a telephone answering device (e.g. voicemail or answering machine) is reached that includes a message confirming it is the number for the named sample member. This code is only used if all sample members are eligible (i.e., no additional screening is necessary). 
Example: “You have reached John Smith. Please leave a message”. </t>
  </si>
  <si>
    <t xml:space="preserve">The interviewer left a message, alerting the household that it was sampled for a survey, that an interviewer will call back, or with instructions on how a respondent could call back. </t>
  </si>
  <si>
    <t>Answering machine - message left (phone)</t>
  </si>
  <si>
    <t>Answering machine - no message left (phone)</t>
  </si>
  <si>
    <t>No message left</t>
  </si>
  <si>
    <t>Other non-contact*</t>
  </si>
  <si>
    <t>Inability to gain access to sampled housing unit (in-person)*</t>
  </si>
  <si>
    <t>Quota filled (in released replicate)*</t>
  </si>
  <si>
    <t>No one reached at housing unit (in-person)</t>
  </si>
  <si>
    <t xml:space="preserve">The named respondent began the interview, web survey, or questionnaire but opted to terminate it or returned it with too many missing items  before completing enough of it to be considered a partial complete (see Introduction of Standard Definitions v10 for guidance on classification of partial interviews). </t>
  </si>
  <si>
    <t>No one reached at housing unit (no screening required for eligibility)</t>
  </si>
  <si>
    <t>Completed questionnaire, but not returned during field period</t>
  </si>
  <si>
    <t>Other non-interview</t>
  </si>
  <si>
    <t>Named respondent is deceased. Must be able to determine that named respondent was eligible on the survey status date and died subsequently</t>
  </si>
  <si>
    <t xml:space="preserve">The named respondent's physical and/or mental status makes them unable to do an interview. This includes both permanent conditions (e.g., senility) and temporary conditions (e.g., pneumonia) that prevailed whenever attempts were made to conduct an interview. With a temporary condition, the respondent could be interviewed if re-contacted later in the field period.  </t>
  </si>
  <si>
    <t>Language barrier</t>
  </si>
  <si>
    <t>Inadequate audio quality or literacy issues</t>
  </si>
  <si>
    <t>Example: cell phone reached while person is driving (no screening required or eligibility confirmed)</t>
  </si>
  <si>
    <t>Wrong Number</t>
  </si>
  <si>
    <t>Eligibility of named person confirmed but the number dialed is incorrect for the named person</t>
  </si>
  <si>
    <t>Miscellaneous non-interview</t>
  </si>
  <si>
    <t>No screener completed, unknown if sampled person is eligible respondent 
- Refusals where screening is required
- Undeliverable or unanswered where screening is required</t>
  </si>
  <si>
    <t>Unreachable/screener not completed</t>
  </si>
  <si>
    <t>Nothing ever returned  (screener required)</t>
  </si>
  <si>
    <t xml:space="preserve">Not attempted or worked 
- No invitation sent
- Questionnaire never mailed
- No contact attempt made
- Address not visited
Note, all cases in unassigned replicates (i.e., replicates in which no contact has been attempted for any case in the replicate) should be considered ineligible (Code 4), but once interviewers attempt to contact any number in a given replicate, all cases in the replicate have to be individually accounted for.  </t>
  </si>
  <si>
    <t>Returned from an unsampled email address </t>
  </si>
  <si>
    <t>Complete by proxy*</t>
  </si>
  <si>
    <t>Partial by proxy*</t>
  </si>
  <si>
    <t>Respondent never available**</t>
  </si>
  <si>
    <t>3.1 (and 3.1x subcodes) are not an applicable for listed sample. List sample that is unreached through the provided contact is assumed eligible if no screener is required. If screening is required, but not completed, the case should be coded as 3.2X</t>
  </si>
  <si>
    <t>Unknown if housing unit/Nothing about address</t>
  </si>
  <si>
    <t>Unknown if eligible respondent</t>
  </si>
  <si>
    <t>USPS Category: Refused by Addressee [REF] (screener required)</t>
  </si>
  <si>
    <t>USPS category: Returned to Sender due to Various USPS Violations by Addressee (screener required)</t>
  </si>
  <si>
    <t>USPS: Refused by addressee (mailed survey)**</t>
  </si>
  <si>
    <t>USPS: Cannot be delivered (mailed survey)**</t>
  </si>
  <si>
    <t xml:space="preserve">
NOTE: This can only be a final disposition for listed sample if a screener is required and invitation is not forwarded.</t>
  </si>
  <si>
    <t>Unreachable by phone (phone)**</t>
  </si>
  <si>
    <t>Always busy (phone)**</t>
  </si>
  <si>
    <t>Screener required for eligibility determination</t>
  </si>
  <si>
    <t>Ring no answer (phone)**</t>
  </si>
  <si>
    <t>Always busy (Screener required)</t>
  </si>
  <si>
    <t>No answer (Screener required)</t>
  </si>
  <si>
    <t xml:space="preserve">Telephone answering device (unknown if named respondent &amp; screener required) 
The telephone number connected to an answering device (e.g. voicemail or answering machine), but the automated message did not conclusively indicate whether the number is for the specifically named individual or household.  </t>
  </si>
  <si>
    <t>Telephone answering device (phone)**</t>
  </si>
  <si>
    <t xml:space="preserve">Telecommunication technological barriers, e.g., call-blocking (unknown if named respondent &amp; screener required)
Call-screening, call-blocking, or other telecommunication technologies that create barriers to getting through to a number  </t>
  </si>
  <si>
    <t>Telecommunication/Technological barriers (phone)**</t>
  </si>
  <si>
    <t xml:space="preserve">Technical phone problems (unknown if named respondent &amp; screener required)
Examples: phone circuit overloads, bad phone lines, phone company equipment switching problems, telephone out of range (AAPOR Cell Phone Task Force, 2008 &amp; 2010b; Callegaro et al., 2007). </t>
  </si>
  <si>
    <t>Technical phone problems (phone)**</t>
  </si>
  <si>
    <t xml:space="preserve">Ambiguous operator’s message (unknown if named respondent &amp; screener required)
An ambiguous operator’s message does not make clear whether the number is associated with a household. This problem is more common with cell phone numbers since there are both a wide variety of company-specific codes used and these codes are often unclear (AAPOR Cell Phone Task Force, 2010b).  </t>
  </si>
  <si>
    <t>Ambiguous operator’s message (phone)**</t>
  </si>
  <si>
    <t>Includes Fax/Data line (Unknown if named respondent &amp; screener required)</t>
  </si>
  <si>
    <t>Non-working/ disconnected number (phone)*</t>
  </si>
  <si>
    <t>Includes situations where it is unsafe for an interviewer to attempt to reach a housing unit (screener required)</t>
  </si>
  <si>
    <t>Interviewer unable to locate housing unit/address (in-person)**</t>
  </si>
  <si>
    <t>Interviewer unable to reach housing unit/address (in-person)**</t>
  </si>
  <si>
    <t>Interviewer unable to locate housing unit/address (screener required)</t>
  </si>
  <si>
    <t>Email or SMS invitation returned undelivered (screener required)</t>
  </si>
  <si>
    <t>(SMS) Device unreachable</t>
  </si>
  <si>
    <t>(SMS) Device powered off</t>
  </si>
  <si>
    <t>(SMS) Unknown error</t>
  </si>
  <si>
    <t>Invitation returned undelivered (e-mail or SMS)*</t>
  </si>
  <si>
    <t>Message blocked by carrier (SMS) *</t>
  </si>
  <si>
    <t>Message failed to send (SMS)*</t>
  </si>
  <si>
    <t>Device unreachable (SMS)*</t>
  </si>
  <si>
    <t>Device not supported (SMS)*</t>
  </si>
  <si>
    <t>Device powered off (SMS)*</t>
  </si>
  <si>
    <t>Unknown error (SMS)*</t>
  </si>
  <si>
    <t>(SMS) Carrier blocked message from being delivered</t>
  </si>
  <si>
    <t>(SMS) Message failed to send</t>
  </si>
  <si>
    <t>(SMS) Device does not support SMS</t>
  </si>
  <si>
    <t>Other ineligible</t>
  </si>
  <si>
    <t>This should only be used for highly unusual cases in which the eligibility of the respondent/household/phone number is undetermined and which does not clearly fit into one of the above designations.   
Example: High levels of item nonresponse in the screening interview prevents eligibility determination.</t>
  </si>
  <si>
    <t>Other unknown eligibility</t>
  </si>
  <si>
    <t>Returned from an unsampled email address (e-mail)</t>
  </si>
  <si>
    <t>Duplicate listing</t>
  </si>
  <si>
    <t xml:space="preserve">Selected Respondent Screened Out of Sample  </t>
  </si>
  <si>
    <t xml:space="preserve">The named sample entity is reached but they are determined to be ineligible based on screening criteria.  </t>
  </si>
  <si>
    <t>Named respondent is deceased prior to survey start (status day)</t>
  </si>
  <si>
    <t>Deceased*</t>
  </si>
  <si>
    <t>Ineligible in current replicate because quota filled in unreleased sample replicate</t>
  </si>
  <si>
    <t>*New disposition code</t>
  </si>
  <si>
    <t>**Updated disposition code</t>
  </si>
  <si>
    <t>O=Other (2.3, 2.9)</t>
  </si>
  <si>
    <t>UO=Unknown Respondent Eligibility (3.2,3.9)</t>
  </si>
  <si>
    <t>this citation:  The American Association for Public Opinion Research. 2023. Survey Outcome Rate Calculator 5.1.</t>
  </si>
  <si>
    <t>Household is confirmed as eligible but selected respondent never available or unable to complete during the field period.</t>
  </si>
  <si>
    <t>Selected respondent died before completing survey
- This is not common for ABS of unnamed respondents.
-This should not include USPS code of "deceased" for ABS of unnamed respondents
- Must be able to determine that selected respondent was eligible on the survey status date and died subsequently</t>
  </si>
  <si>
    <t>The selected respondent does not speak a language in which the interview is offered (no screening or respondent eligibility confirmed).</t>
  </si>
  <si>
    <t>The language spoken in the household or by the respondent is offered, but an interviewer with appropriate language skills cannot be assigned to the household/respondent at the time of contact (no screening or respondent eligibility confirmed).
Wrong language questionnaire sent - unable to send appropriate questionnaire within the field period (no screening or respondent eligibility confirmed)</t>
  </si>
  <si>
    <t>Someone other than respondent completes questionnaire or interview and later determined ineligible (eligibility status of actual respondent must be known)</t>
  </si>
  <si>
    <t>Miscellaneous (eligibility confirmed)
Examples: vows of silence, lost records, faked cases invalidated later on</t>
  </si>
  <si>
    <t>Some contact has been made with the household, and they have refused to participate or have broken-off</t>
  </si>
  <si>
    <t>- A member of the household has declined to do the interview for the entire household.
- Another individual explicitly refuses to allow participation
- No additional screening required</t>
  </si>
  <si>
    <t>The parent or guardian of sampled minor respondent refuses to allow participation</t>
  </si>
  <si>
    <t>Selected respondent or entity directly refuses to participate</t>
  </si>
  <si>
    <t>If contacting via an appended email address, this code is unlikely to be used with ABS surveys since this would require confirmation that the email address was associated with the sampled address. Such cases should typically be classified as Unknown Eligibility, typically, "failure to complete screener" code</t>
  </si>
  <si>
    <t>Logged on to survey, did not complete any item (e-mail)</t>
  </si>
  <si>
    <t>Read receipt confirmation, refusal (e-mail)</t>
  </si>
  <si>
    <t>This is unlikely to be used with ABS surveys since this would require confirmation that the email address was associated with the sampled address. Such cases should typically be classified as Unknown Eligibility, typically, "failure to complete screener" code</t>
  </si>
  <si>
    <t>Blank questionnaire returned (no screening required)</t>
  </si>
  <si>
    <t>Logged on to survey, did not complete any item (appended e-mail)</t>
  </si>
  <si>
    <t>Read receipt confirmation, refusal (appended e-mail)</t>
  </si>
  <si>
    <t>Selected respondent set appointment but did not keep it (appended phone or in-person)*</t>
  </si>
  <si>
    <t>Selected respondent (known to be eligible) set appointment but did not keep it (confirmed address, no additional screening required)</t>
  </si>
  <si>
    <t>Selected respondent (known to be eligible) opted out of SMS communication</t>
  </si>
  <si>
    <t xml:space="preserve">The selected respondent began the interview, web survey, or questionnaire but opted to terminate it or returned it with too many missing items  before completing enough of it to be considered a partial complete (see Section 1 for guidance on classification of partial interviews). </t>
  </si>
  <si>
    <t>Telephone answering device (appended phone)</t>
  </si>
  <si>
    <t>No contact has been made with a human, but a telephone answering device (e.g. voicemail or answering machine) is reached that includes a message confirming it is the number for the named sample member. This code is only used if all sample members are eligible (i.e., no additional screening is necessary). 
Example: “You have reached John Smith. Please leave a message”. 
This code cannot be used for ABS final status unless phone number is confirmed to be associated with sampled address</t>
  </si>
  <si>
    <t>Answering machine - message left (appended phone)</t>
  </si>
  <si>
    <t>Can only be used if address is confirmed to be a residence and no further screening is required to confirm eligibility</t>
  </si>
  <si>
    <t xml:space="preserve">The selected respondent's physical and/or mental status makes them unable to do an interview. This includes both permanent conditions (e.g., senility) and temporary conditions (e.g., pneumonia) that prevailed whenever attempts were made to conduct an interview. With a temporary condition, the respondent could be interviewed if re-contacted later in the field period.  </t>
  </si>
  <si>
    <t>These can only be used if address is confirmed to be a residence and no further screening is required to confirm eligibility</t>
  </si>
  <si>
    <t>Inadequate audio quality (appended phone) or Literacy problems (Hard-copy or push to web)</t>
  </si>
  <si>
    <t>- Inadequate audio quality  (no screener or eligibility and address verification already confirmed)
- Literacy problems (no screener or eligibility confirmed)</t>
  </si>
  <si>
    <t>This can only be used if address is confirmed to be a residence and no further screening is required to confirm eligibility
Example: matched cell phone reached while person is driving (no screening required and address eligibility confirmed); gated community (in-person); natural disaster disrupted mail (mail)</t>
  </si>
  <si>
    <t>Wrong Number (appended phone)</t>
  </si>
  <si>
    <t>Eligibility of address/respondent must be confirmed via another source. Unlikely to be common for ABS</t>
  </si>
  <si>
    <t>Unknown housing unit or unknown if household exists at matched phone number. No info known about address/housing unit</t>
  </si>
  <si>
    <t xml:space="preserve">Not attempted or worked 
- No invitation sent
- Questionnaire never mailed
- No contact attempt made
- Address not visited
Note, all cases in unassigned replicates (i.e., replicates in which no contact has been attempted for any case in the replicate) should be considered ineligible (Section 4), but once interviewers attempt to contact any number in a given replicate, all cases in the replicate have to be individually accounted for.  </t>
  </si>
  <si>
    <t>Nothing ever returned/no information about address</t>
  </si>
  <si>
    <t xml:space="preserve">Not attempted or worked </t>
  </si>
  <si>
    <t xml:space="preserve">Unreachable, unknown if phone/email connects to sampled address/residence, no other information about housing unit available (appended phone, email, or SMS) </t>
  </si>
  <si>
    <t>Always busy (appended phone)**</t>
  </si>
  <si>
    <t>No answer (appended phone)**</t>
  </si>
  <si>
    <t>Answering device (appended phone)**</t>
  </si>
  <si>
    <t>Telecommunication technological barriers, e.g., call-blocking (appended phone)**</t>
  </si>
  <si>
    <t>Technical phone problems (appended phone)**</t>
  </si>
  <si>
    <t>Ambiguous operator’s message (appended phone)**</t>
  </si>
  <si>
    <t>Inadequate audio quality (appended phone)*</t>
  </si>
  <si>
    <t>Location/Activity not allowing interview (appended phone)*</t>
  </si>
  <si>
    <t>Fax/Data line (appended phone)*</t>
  </si>
  <si>
    <t>Non-working/ disconnected number (appended phone)*</t>
  </si>
  <si>
    <t>Reached a person, unable to confirm matched address (appended phone or email)*</t>
  </si>
  <si>
    <t>The codes under this heading apply if there is no indication of whether the phone number or email address is associated with the sampled address</t>
  </si>
  <si>
    <t xml:space="preserve">Call-screening, call-blocking, or other telecommunication technologies that create barriers to getting through to a number  </t>
  </si>
  <si>
    <t xml:space="preserve">Examples: phone circuit overloads, bad phone lines, phone company equipment switching problems, telephone out of range (AAPOR Cell Phone Task Force, 2008 &amp; 2010b; Callegaro et al., 2007). </t>
  </si>
  <si>
    <t xml:space="preserve">An ambiguous operator’s message does not make clear whether the number is associated with a household. This problem is more common with cell phone numbers since there are both a wide variety of company-specific codes used and these codes are often unclear (AAPOR Cell Phone Task Force, 2010b).  </t>
  </si>
  <si>
    <t xml:space="preserve">Example: cell phone reached while person is driving </t>
  </si>
  <si>
    <t>Opted out of communications (Appended cell phone)*</t>
  </si>
  <si>
    <t>Address confirmation refusal (appended phone or email)*</t>
  </si>
  <si>
    <t>Address confirmation unreached (appended phone or email)*</t>
  </si>
  <si>
    <t>Phone number or email address not associated with the sampled physical address (appended phone or email)*</t>
  </si>
  <si>
    <t>SMS Text undeliverable (appended cell phone)*</t>
  </si>
  <si>
    <t>Carrier blocked message (appended cell phone)*</t>
  </si>
  <si>
    <t>Message failed to send (appended cell phone)*</t>
  </si>
  <si>
    <t>Device does not support text messages (appended cell phone)*</t>
  </si>
  <si>
    <t>Device unreachable (appended cell phone)*</t>
  </si>
  <si>
    <t>Device powered off (appended cell phone)*</t>
  </si>
  <si>
    <t>Unknown SMS error (appended cell phone)*</t>
  </si>
  <si>
    <t>A respondent was reached at the phone number but does not live at the sampled address (meaning that the number was wrongly matched to the address)</t>
  </si>
  <si>
    <t>The codes under this heading apply if there is no indication of whether the phone number is associated with the sampled address</t>
  </si>
  <si>
    <t>Interviewer unable to reach housing unit and cannot verify address (in-person)</t>
  </si>
  <si>
    <t>Interviewer unable to locate housing unit/address (in-person)</t>
  </si>
  <si>
    <t>Includes situations where it is unsafe for an interviewer to attempt to reach a housing unit</t>
  </si>
  <si>
    <t>If the unit does not exist, this would be an Ineligible (4) code.</t>
  </si>
  <si>
    <t>This code applies if there is information that a web link was never opened</t>
  </si>
  <si>
    <t xml:space="preserve"> No reply to an SMS</t>
  </si>
  <si>
    <t>Housing unit exists; Unknown if eligible respondent</t>
  </si>
  <si>
    <t>There is sufficient information to determine whether the address is associated with a housing unit, but insufficient information to determine whether the housing unit/resident is eligible. 
- No screener completed, unknown if sampled person is eligible respondent 
- Refusals where screening is required
- Undeliverable or unanswered where screening is required</t>
  </si>
  <si>
    <t>Email invitation returned undelivered (appended e-mail)*</t>
  </si>
  <si>
    <t>Web link never opened (appended e-mail or cell phone)*</t>
  </si>
  <si>
    <t>No reply received (appended cell phone)*</t>
  </si>
  <si>
    <t>Nothing returned or completed (mailed survey)*</t>
  </si>
  <si>
    <t xml:space="preserve">No screener completed
- For non-general population survey in which a screening interview is required to determine eligibility. 
- Even if the failure to complete the screener were the result of a “refusal,” it would classified here unless the existence of an eligible respondent were known or could be inferred. </t>
  </si>
  <si>
    <t>USPS: Refused by addressee (mailed survey)</t>
  </si>
  <si>
    <t>Interviewer unable to screen housing unit. Housing unit confirmed occupied but interviewer is unable to complete a screener with the household
- Includes situations where it is unsafe for an interviewer to attempt to reach a housing unit (screener required)</t>
  </si>
  <si>
    <t>USPS: Cannot be delivered (mailed survey)</t>
  </si>
  <si>
    <t>Unreachable by phone (appended phone)**</t>
  </si>
  <si>
    <t>Ring no answer (appended phone)**</t>
  </si>
  <si>
    <t>Telephone answering device (appended phone)**</t>
  </si>
  <si>
    <t>Telecommunication/Technological barriers (appended phone)**</t>
  </si>
  <si>
    <t>Invitation returned undelivered (appended e-mail or cell phone)**</t>
  </si>
  <si>
    <t>Email or SMS invitation returned undelivered (housing unit confirmed eligible, screener required)
Likely to be rare since it requires that the email address has been confirmed to be associated with the sampled address, which would usually be a part of screening</t>
  </si>
  <si>
    <t>This should only be used for highly unusual cases in which the eligibility of the household/respondent is undetermined and which does not clearly fit into one of the above designations.   
Example: High levels of item nonresponse in the screening interview prevents eligibility determination.</t>
  </si>
  <si>
    <t>Sample Unit Not Eligible </t>
  </si>
  <si>
    <t>No such address</t>
  </si>
  <si>
    <t>Not a housing unit</t>
  </si>
  <si>
    <t xml:space="preserve">Seasonal/Vacation/Temporary residence </t>
  </si>
  <si>
    <t xml:space="preserve">Other vacant </t>
  </si>
  <si>
    <t>No eligible respondent in household</t>
  </si>
  <si>
    <t>Quota filled (in unreleased sample replicate)</t>
  </si>
  <si>
    <t>Housing unit determined to be eligible but selected respondent is not eligible. 
This is not likely to be common for ABS because typically selection would only occur among screened eligible respondents. If household has no eligible respondents, should be coded as 4.70</t>
  </si>
  <si>
    <t>Housing unit ineligible</t>
  </si>
  <si>
    <t>Address non-workable</t>
  </si>
  <si>
    <t>USPS Category: No Such Number [NSN]</t>
  </si>
  <si>
    <t xml:space="preserve">USPS Category: No Such Post Office in State </t>
  </si>
  <si>
    <t>USPS Category: No Such Street [NSS]</t>
  </si>
  <si>
    <t>USPS Category: Postal Box Closed</t>
  </si>
  <si>
    <t>Note that the USPS may make their own misclassification in mail return codes</t>
  </si>
  <si>
    <t xml:space="preserve">Business, government office, other organization </t>
  </si>
  <si>
    <t xml:space="preserve">Institution </t>
  </si>
  <si>
    <t xml:space="preserve">Group quarters </t>
  </si>
  <si>
    <t>Code does not apply if group quarters are within scope</t>
  </si>
  <si>
    <t>Vacant address USPS Category: Vacant [VAC]</t>
  </si>
  <si>
    <t>Code may not apply if seasonal/vacation/temporary residences are within scope</t>
  </si>
  <si>
    <t>Sampled address is vacant</t>
  </si>
  <si>
    <t>Sampled address is a within-scope housing unit but does not include any persons in the target population</t>
  </si>
  <si>
    <t>AAPOR Outcome Rate Calculator (Random-digit Dial)</t>
  </si>
  <si>
    <t>Selected respondent (known to be eligible) set appointment but did not keep it</t>
  </si>
  <si>
    <t>Inadequate audio quality  (no screener or eligibility confirmed)</t>
  </si>
  <si>
    <t>- A member of the household (or proxy) has declined to do the interview for the entire household.
- Another individual explicitly refuses to allow participation
- No additional screening required</t>
  </si>
  <si>
    <t>The parent or guardian of sampled minor respondent refuses to allow participation (confirmed eligibility)</t>
  </si>
  <si>
    <t>Selected respondent or entity directly refuses to participate (confirmed eligibility)</t>
  </si>
  <si>
    <t xml:space="preserve">The selected respondent began the interview but terminated it before completing enough of it to be considered a partial complete (see Introduction for guidance on classification of partial interviews). </t>
  </si>
  <si>
    <t>Selected respondent set appointment but did not keep it*</t>
  </si>
  <si>
    <t>Telephone answering device</t>
  </si>
  <si>
    <t>Answering machine - no message left</t>
  </si>
  <si>
    <t>No contact has been made with a human, but a telephone answering device (e.g., voicemail or answering machine) is reached that includes a message confirming it is the number for the selected sample member. This code is only used if all sample members are eligible (i.e., no additional screening is necessary). 
Example: “You have reached John Smith. Please leave a message”.</t>
  </si>
  <si>
    <t>Answering machine - message left</t>
  </si>
  <si>
    <t>Selected respondent died before completing survey
- Must be able to determine that selected respondent was eligible on the survey status date and died subsequently</t>
  </si>
  <si>
    <t>Inadequate audio quality</t>
  </si>
  <si>
    <t>This can only be used if address is confirmed to be a residence and no further screening is required to confirm eligibility
Example: Cell phone reached while person is driving (no screening required and address eligibility confirmed); gated community (in-person); natural disaster disrupted mail (mail)</t>
  </si>
  <si>
    <t>Someone other than respondent completes interview and later determined ineligible (eligibility status of actual respondent must be known)</t>
  </si>
  <si>
    <t>Unreachable, unknown if working residential number</t>
  </si>
  <si>
    <t xml:space="preserve">There is insufficient information to determine whether the telephone number is associated with a housing unit.  </t>
  </si>
  <si>
    <t xml:space="preserve">The telephone number is in an assigned replicate but was never dialed. 
Note, all cases in unassigned replicates (i.e., replicates in which no contact has been attempted for any case in the replicate) should be considered ineligible (Section 4), but once interviewers attempt to contact any number in a given replicate, all cases in the replicate have to be individually accounted for.  </t>
  </si>
  <si>
    <t xml:space="preserve">Unreachable, unknown if phone/email connects to sampled address/residence, no other information about housing unit available </t>
  </si>
  <si>
    <t>Always busy**</t>
  </si>
  <si>
    <t>No answer**</t>
  </si>
  <si>
    <t>Answering device**</t>
  </si>
  <si>
    <t>The telephone number connected to an answering device (e.g., voicemail or answering machine), but the automated message did not conclusively indicate whether the number is for a residential household. 
Example: You have reached Jane Doe. I am not available to answer the phone right now. Please leave a message.</t>
  </si>
  <si>
    <t>Telecommunication technological barriers, e.g., call-blocking (no indication if phone connects to residence)**</t>
  </si>
  <si>
    <t>Technical phone problems**</t>
  </si>
  <si>
    <t>Ambiguous operator’s message**</t>
  </si>
  <si>
    <t>Inadequate audio quality*</t>
  </si>
  <si>
    <t>Location/Activity not allowing interview*</t>
  </si>
  <si>
    <t>This is unknown eligibility if the number is known to be in service but unable to be texted (e.g., attempted to text a landline). If the number is out of service, it would receive a 4.X code.</t>
  </si>
  <si>
    <t>SMS Text undeliverable (known working number)*</t>
  </si>
  <si>
    <t>Carrier blocked message (known working number)*</t>
  </si>
  <si>
    <t>Message failed to send (known working number)*</t>
  </si>
  <si>
    <t>Device powered off (known working number)*</t>
  </si>
  <si>
    <t>Unknown SMS error (known working number)*</t>
  </si>
  <si>
    <t>Nothing ever returned/no information about household (SMS)</t>
  </si>
  <si>
    <t>Web link never opened (SMS)*</t>
  </si>
  <si>
    <t>Applicable in situations where SMS is used to send a web link to which the respondent should click and complete the survey</t>
  </si>
  <si>
    <t>Applicable in situations where SMS is used to send survey questions and receive responses via SMS</t>
  </si>
  <si>
    <t>Household exists; Unknown if eligible respondent</t>
  </si>
  <si>
    <t>There is sufficient information to determine whether the telephone number is associated with a housing unit/individual, but insufficient information to determine whether the housing unit or individual is eligible.
- No screener completed, unknown if sampled person is eligible respondent 
- Refusals where screening is required</t>
  </si>
  <si>
    <t>Screener not completed</t>
  </si>
  <si>
    <t>Screener refused</t>
  </si>
  <si>
    <t>Phone number working and connected to household, screener required but not completed**</t>
  </si>
  <si>
    <t>Ring no answer**</t>
  </si>
  <si>
    <t>Telephone answering device**</t>
  </si>
  <si>
    <t>Telecommunication/Technological barriers**</t>
  </si>
  <si>
    <t>Non-working/ disconnected number</t>
  </si>
  <si>
    <t xml:space="preserve">Forwarded: Residence to residence </t>
  </si>
  <si>
    <t>Forwarded: Nonresidence to residence</t>
  </si>
  <si>
    <t>Pagers</t>
  </si>
  <si>
    <t>Person reached not household resident (cell-phone only if other residents in household)</t>
  </si>
  <si>
    <t>Households outside the sampling area’s geographical boundary. This often happens when using RDD to sample relatively small areas (e.g., counties, towns) or when sampling a cell number when the owner has relocated their residency to a new geographic area.</t>
  </si>
  <si>
    <t xml:space="preserve">This code is limited to use among landline-only RDD samples in which the interviewer encountered a cell telephone number. It is not used for dual-frame (landline/cell) RDD. </t>
  </si>
  <si>
    <t xml:space="preserve">This code is limited to use among cell-only RDD samples in which the interviewer encountered a landline telephone number. It is not used for dual-frame (landline/cell) RDD. </t>
  </si>
  <si>
    <t>Not a household residence</t>
  </si>
  <si>
    <t>Sampled phone is not a within-scope residence</t>
  </si>
  <si>
    <t xml:space="preserve">Only those numbers that are solely business numbers belong in this category. A number linked to both a household and business should be considered eligible and be coded elsewhere.  </t>
  </si>
  <si>
    <t>Phone reached not household resident (cell phone or SMS)</t>
  </si>
  <si>
    <t>Phone respondent completes screener and is not eligible and/or no eligible respondents in household.</t>
  </si>
  <si>
    <t>Proxy refusal</t>
  </si>
  <si>
    <t>Respondent refusal</t>
  </si>
  <si>
    <t>Respondent unavailable during field period</t>
  </si>
  <si>
    <t>Other non-contact</t>
  </si>
  <si>
    <t>The parent or guardian of panel respondent refuses to allow participation</t>
  </si>
  <si>
    <t>Panel respondent set appointment but did not keep it (phone or in-person)*</t>
  </si>
  <si>
    <t xml:space="preserve">The selected respondent began the interview, web survey, or questionnaire but opted to terminate it or returned it with too many missing items  before completing enough of it to be considered a partial complete (see Introduction of Standard Definitions v10 for guidance on classification of partial interviews). </t>
  </si>
  <si>
    <t xml:space="preserve">No contact has been made with a human, but a telephone answering device (e.g. voicemail or answering machine) is reached that includes a message confirming it is the number for the panel sample member. This code is only used if all sample members are eligible (i.e., no additional screening is necessary). 
Example: “You have reached John Smith. Please leave a message”. </t>
  </si>
  <si>
    <t xml:space="preserve">The interviewer left a message, alerting the respondent that he/she was sampled for a survey, that an interviewer will call back, or with instructions on how a respondent could call back. </t>
  </si>
  <si>
    <t>Completed questionnaire, but not during field period</t>
  </si>
  <si>
    <t>Panel respondent is deceased. Must be able to determine that  respondent was eligible on the survey status date and died subsequently</t>
  </si>
  <si>
    <t xml:space="preserve">The respondent's physical and/or mental status makes them unable to do an interview. This includes both permanent conditions (e.g., senility) and temporary conditions (e.g., pneumonia) that prevailed whenever attempts were made to conduct an interview. With a temporary condition, the respondent could be interviewed if re-contacted later in the field period.  </t>
  </si>
  <si>
    <t>This would be very uncommon for panel respondents</t>
  </si>
  <si>
    <t>Inadequate audio quality or literacy issues (phone interview)</t>
  </si>
  <si>
    <t>Location/Activity not allowing interview (phone interview)</t>
  </si>
  <si>
    <t>Eligibility of panelist confirmed but the number dialed is incorrect for the person</t>
  </si>
  <si>
    <t>Wrong Number (phone interview)</t>
  </si>
  <si>
    <t>3.1 (and 3.1x subcodes) are not an applicable for preidentified sample, such as a panel. Panel sample that is unreached through the provided contact is assumed eligible if no screener is required. If screening is required, but not completed, the case should be coded as 3.2X</t>
  </si>
  <si>
    <t xml:space="preserve">
NOTE: This can only be a final disposition for preidentified sample if a screener is required and invitation is not forwarded.</t>
  </si>
  <si>
    <t xml:space="preserve">Telecommunication technological barriers, e.g., call-blocking (unknown if panel respondent &amp; screener required)
Call-screening, call-blocking, or other telecommunication technologies that create barriers to getting through to a number  </t>
  </si>
  <si>
    <t xml:space="preserve">Technical phone problems (unknown if panel respondent &amp; screener required)
Examples: phone circuit overloads, bad phone lines, phone company equipment switching problems, telephone out of range (AAPOR Cell Phone Task Force, 2008 &amp; 2010b; Callegaro et al., 2007). </t>
  </si>
  <si>
    <t xml:space="preserve">Ambiguous operator’s message (unknown if panel respondent &amp; screener required)
An ambiguous operator’s message does not make clear whether the number is associated with a household. This problem is more common with cell phone numbers since there are both a wide variety of company-specific codes used and these codes are often unclear (AAPOR Cell Phone Task Force, 2010b).  </t>
  </si>
  <si>
    <t>Includes Fax/Data line (Unknown if panel respondent &amp; screener required)</t>
  </si>
  <si>
    <t xml:space="preserve">The panelist is reached but they are determined to be ineligible based on screening criteria.  </t>
  </si>
  <si>
    <t>Panelist is deceased prior to survey start (status day)</t>
  </si>
  <si>
    <t>AAPOR Outcome Rate Calculator (Preidentified [Panel] Samples)</t>
  </si>
  <si>
    <t>Opted out of communications (SMS or email)*</t>
  </si>
  <si>
    <t>Nothing ever returned**</t>
  </si>
  <si>
    <t>Email invitation returned undelivered (no indication if email connects to sampled address/residence)</t>
  </si>
  <si>
    <t>Always busy (household confirmed, screener required)</t>
  </si>
  <si>
    <t>Opted out of SMS communications*</t>
  </si>
  <si>
    <t>Device does not support SMS messages (known working number)*</t>
  </si>
  <si>
    <t>Device unreachable by SMS (known working number)*</t>
  </si>
  <si>
    <t>No reply received (SMS)*</t>
  </si>
  <si>
    <t xml:space="preserve">Telephone answering device (household confirmed, screener required) 
The telephone number connected to an answering device (e.g. voicemail or answering machine), but the automated message did not conclusively indicate whether the number is for the specifically named individual or household.  </t>
  </si>
  <si>
    <t xml:space="preserve">Telecommunication technological barriers, e.g., call-blocking (household confirmed, screener required) 
Call-screening, call-blocking, or other telecommunication technologies that create barriers to getting through to a number  </t>
  </si>
  <si>
    <t xml:space="preserve">Technical phone problems (household confirmed, screener required) 
Examples: phone circuit overloads, bad phone lines, phone company equipment switching problems, telephone out of range (AAPOR Cell Phone Task Force, 2008 &amp; 2010b; Callegaro et al., 2007). </t>
  </si>
  <si>
    <t xml:space="preserve">Ambiguous operator’s message  (household confirmed, screener required) 
An ambiguous operator’s message does not make clear whether the number is associated with a household. This problem is more common with cell phone numbers since there are both a wide variety of company-specific codes used and these codes are often unclear (AAPOR Cell Phone Task Force, 2010b).  </t>
  </si>
  <si>
    <t>This is not common for probability panels, but may occur if the panelist is the gateway to another household respondent
- No screening or confirmed eligibility required</t>
  </si>
  <si>
    <t>USPS: Returned to sender (mailed survey)**</t>
  </si>
  <si>
    <t>USPS Category: Cannot be Delivered [IA] (screener required)</t>
  </si>
  <si>
    <t xml:space="preserve">USPS Category: Cannot be Delivered [IA]
-Address must be confirmed occupied/screener required
NOTE: This is unlikely to be common with ABS since it is unlikely the unit would be known occupied but received returns from USPS </t>
  </si>
  <si>
    <t>USPS: Returned to sender with forwarding information (mailed survey)**</t>
  </si>
  <si>
    <t>Telephone answering device (unknown if named respondent &amp; screener required) 
The telephone number connected to an answering device (e.g. voicemail or answering machine), but the automated message did not conclusively indicate whether the number is for the specific panelist</t>
  </si>
  <si>
    <t xml:space="preserve">This sheet (tab) explains the organization of the Excel AAPOR Response Rate Calculator workbook, which should be used in tandem with AAPOR's Standard Definitions (Version 10), and the Smith (2009) </t>
  </si>
  <si>
    <t>This calculator workbook has been updated to correspond to the newest editions of the Standard Definitions, which has been restructured to be organized by sample frame.</t>
  </si>
  <si>
    <t>Therefore, this workbook includes individual worksheets that can be used to calculate response rates for single-frame surveys (regardless of data collection mode).</t>
  </si>
  <si>
    <t>A group led by Ned English that included Ashley Amaya, Mickey Jackson, Cameron McPhee, Amanda Nagle created this updated version of the calculator as part of the AAPOR Standard Definitions</t>
  </si>
  <si>
    <t>Subcommittee.</t>
  </si>
  <si>
    <t>The previous version of the calculator was designed by Rob Daves, David Dutwin, Stephanie Eckman, and Courtney Kennedy and was revised in 2020 by Benjamin Phillips and Amanda Nagle.</t>
  </si>
  <si>
    <t>Individual frames</t>
  </si>
  <si>
    <t>The tabs (with names in parentheses like this) are for List Samples of Named Individuals (List Samples), Address-based Samples of Unnamed Persons (ABS), Random-Digit-Dial Surveys (RDD) including</t>
  </si>
  <si>
    <t>single- and dual-frame samples, and samples selected from Online Probability-based Panels (Probability Panel)</t>
  </si>
  <si>
    <t xml:space="preserve">The single-frame tabs all include examples from real surveys to show how calculations are done.  </t>
  </si>
  <si>
    <t>While the individual frames' calculator worksheets in this workbook were designed to make it easier to use, the researcher is responsible for ensuring that all categories necessary for correct outcome</t>
  </si>
  <si>
    <t>List Samples tab</t>
  </si>
  <si>
    <t xml:space="preserve">This tab contains the calculator with outcome codes that deal with surveys that use a list of specifically-named persons as a sampling frame. Descriptions of these outcome codes can be found in section 1 of the </t>
  </si>
  <si>
    <t>ABS tab</t>
  </si>
  <si>
    <t>RDD tab</t>
  </si>
  <si>
    <t>RDD stands for random-digit dialing. This tab contains the calculator with outcome codes that deal specifically with randomly-selected telephone numbers independent of names or addresses. These can</t>
  </si>
  <si>
    <t>Probability Panel tab</t>
  </si>
  <si>
    <t>This tab contains the calculator with outcome codes that deal specifically with surveys conducted with samples selected from an online probability-based panel. This tab is intended for the calculation</t>
  </si>
  <si>
    <t xml:space="preserve">6. Researchers should document which calculation is used for a given study (e.g., AAPOR RR3). Should researchers modify the calculator -- especially to incorporate a more scientific definition of e -- </t>
  </si>
  <si>
    <t>revised Standard Definitions.</t>
  </si>
  <si>
    <t xml:space="preserve">ABS stands for address-based samples.  This tab contains the calculator with outcome codes for surveys for which the sampling unit is a randomly-selected address of a residence or a business. </t>
  </si>
  <si>
    <t>Most commonly, this will include modes such as mailed surveys, mail push-to-web surveys, and face-to-face surveys, but may also include telephone, email, or SMS when matched ancillary information is available.</t>
  </si>
  <si>
    <t>of the final survey completion rates. Probability panel surveys will also need to calculate recruitment and participation rates separately and can be calculated using the tab for the sample frame(s)</t>
  </si>
  <si>
    <t>- A member of the household of the named sample member has declined to do the interview for the entire household.
- Another individual from named entity explicitly refuses to allow participation
- No screening or confirmed eligibility required</t>
  </si>
  <si>
    <t>See section 1.1 for guidance on assigning dispositions based on quotas.</t>
  </si>
  <si>
    <t>AAPOR Outcome Rate Calculator (Address-Based Samples)</t>
  </si>
  <si>
    <t>Answering machine - no message left (appended phone)</t>
  </si>
  <si>
    <t>See section 2.1 for guidance on assigning dispositions based on quotas.</t>
  </si>
  <si>
    <t>USPS: Returned to sender (mailed survey)</t>
  </si>
  <si>
    <t>USPS: Returned to sender with forwarding information (mailed survey)</t>
  </si>
  <si>
    <t>Address confirmed eligible, screener required but not completed.
Note: These codes are unlikely since housing unit eligibility must be confirmed</t>
  </si>
  <si>
    <t>No answer (household confirmed, screener required)</t>
  </si>
  <si>
    <t>Includes Fax/Data line  (household confirmed, screener required) </t>
  </si>
  <si>
    <t>See section 3.1 for guidance on assigning dispositions based on quotas.</t>
  </si>
  <si>
    <t>Telephone number confirmed eligible, screener required but not completed.
Note: These codes are unlikely since housing unit eligibility must be confirmed</t>
  </si>
  <si>
    <t>SMS bounce back due to non-working/not in service number (SMS)*</t>
  </si>
  <si>
    <t xml:space="preserve">For multi-fame surveys, researchers can enter disposition data into the separate frame worksheets, which will be automatically aggregated in the "All Frames" tab or they may enter directly into the </t>
  </si>
  <si>
    <t>"All" tab. Each frame includes dispositions for a variety of data collection modes, as it is expected that many studies will used multiple modes of contact and completion.</t>
  </si>
  <si>
    <t>Address non-workable/Non working phone number</t>
  </si>
  <si>
    <t>Housing unit/Phone number ineligible</t>
  </si>
  <si>
    <t>Not a housing unit/residence</t>
  </si>
  <si>
    <r>
      <rPr>
        <b/>
        <sz val="9"/>
        <rFont val="Arial"/>
        <family val="2"/>
      </rPr>
      <t xml:space="preserve">To be considered in this category, a case must first have been determined to be eligible. </t>
    </r>
    <r>
      <rPr>
        <sz val="9"/>
        <rFont val="Arial"/>
        <family val="2"/>
      </rPr>
      <t xml:space="preserve">
Example: An individual who states ‘I do not want to participate’ before confirming that you have reached a household and/or other eligibility criteria should not be classified as an eligible refusal (2.10).  See the discussion about “Unknown Eligibility”.</t>
    </r>
  </si>
  <si>
    <r>
      <rPr>
        <b/>
        <sz val="9"/>
        <rFont val="Arial"/>
        <family val="2"/>
      </rPr>
      <t>To use any of these codes, the sampled address must have been confirmed to be an occupied residence and</t>
    </r>
    <r>
      <rPr>
        <sz val="9"/>
        <rFont val="Arial"/>
        <family val="2"/>
      </rPr>
      <t xml:space="preserve"> (if further screening for eligibility is required) </t>
    </r>
    <r>
      <rPr>
        <b/>
        <sz val="9"/>
        <rFont val="Arial"/>
        <family val="2"/>
      </rPr>
      <t>to contain at least one eligible person.</t>
    </r>
    <r>
      <rPr>
        <sz val="9"/>
        <rFont val="Arial"/>
        <family val="2"/>
      </rPr>
      <t xml:space="preserve"> If contacting via an appended phone number or email address, it must be confirmed that the individual reached lives at the sampled address.
Example: If an individual is reached by phone and states "I do not want to participate" before confirming that they live at the sampled address and meet the eligibility criteria (if any), the address should not be classified as an eligible refusal (2.10). See Table 2.2 for guidance on classification of these types of cases.</t>
    </r>
  </si>
  <si>
    <r>
      <rPr>
        <b/>
        <sz val="9"/>
        <rFont val="Arial"/>
        <family val="2"/>
      </rPr>
      <t xml:space="preserve">To use any of these codes, the sampled telephone number must have been confirmed to be associated with an occupied residence (landline) or with a person who lives in a household (cell). </t>
    </r>
    <r>
      <rPr>
        <sz val="9"/>
        <rFont val="Arial"/>
        <family val="2"/>
      </rPr>
      <t>If further screening for eligibility is required, confirmation that the telephone number is associated with at least one eligible person must be determined.</t>
    </r>
  </si>
  <si>
    <r>
      <t>To be considered in this category, a case must first have been determined to be eligible.</t>
    </r>
    <r>
      <rPr>
        <sz val="9"/>
        <rFont val="Arial"/>
        <family val="2"/>
      </rPr>
      <t xml:space="preserve"> This may be already determined by panel profile variables.</t>
    </r>
  </si>
  <si>
    <t>&lt;-- THIS SHOULD ALSWAYS EQUAL TOTAL SAMPLE SELECTED FROM FRAME</t>
  </si>
  <si>
    <r>
      <t xml:space="preserve">Calculating e: 
e is the estimated proportion of cases of unknown eligibility that are eligible.  Enter a different value or accept the estimate in this line as a default.  This estimate is based on the proportion of eligible units among </t>
    </r>
    <r>
      <rPr>
        <i/>
        <sz val="9"/>
        <rFont val="Arial"/>
        <family val="2"/>
      </rPr>
      <t>all units in the sample</t>
    </r>
    <r>
      <rPr>
        <sz val="9"/>
        <rFont val="Arial"/>
        <family val="2"/>
      </rPr>
      <t xml:space="preserve"> for which a definitive determination of status was obtained.  This will be used if you do not enter a different estimate.  For guidance about how to compute other estimates of e, see AAPOR's 2009 </t>
    </r>
    <r>
      <rPr>
        <i/>
        <sz val="9"/>
        <rFont val="Arial"/>
        <family val="2"/>
      </rPr>
      <t>Eligibility Estimates.</t>
    </r>
    <r>
      <rPr>
        <sz val="9"/>
        <rFont val="Arial"/>
        <family val="2"/>
      </rPr>
      <t xml:space="preserve">                                                                                                                  </t>
    </r>
  </si>
  <si>
    <t>This spreadsheet will calculate the outcome rates based on AAPOR's Standard Definitions, Version 10 (2023) and e,</t>
  </si>
  <si>
    <t>see the complete Standard Definitions and Eligibility Calculation documents at http://www.aapor.org.</t>
  </si>
  <si>
    <t>Version 5.1, March 2023</t>
  </si>
  <si>
    <t xml:space="preserve">UH=Unknown Household (3.1) </t>
  </si>
  <si>
    <t>NA for listed samples</t>
  </si>
  <si>
    <t>NA for ABS</t>
  </si>
  <si>
    <t>NA for RDD</t>
  </si>
  <si>
    <t>NA for Panel Sample</t>
  </si>
  <si>
    <t>1.  Data in the gold columns are examples from real surveys; you can enter your own survey's final disposition results in the other (yellow &amp; blue) columns.</t>
  </si>
  <si>
    <t xml:space="preserve">This tab contains all of the final outcome codes for all frames and all collection modes addressed in Standard Definitions.  It is meant to be exhaustive, and can be used to compare outcomes from multimode </t>
  </si>
  <si>
    <t xml:space="preserve">surveys constructed with multiple frames. Columns C and D in this tab automatically aggregate across the other frame-specific tabs and should not be edited. All outcomes should be entered into the tab  </t>
  </si>
  <si>
    <t>corresponding to the frame or frames used.</t>
  </si>
  <si>
    <t>Regardless of the mode, this tab must be used for surveys that sample from an ABS frame. Descriptions of these outcome codes can be found in section 2 of the revised Standard Definitions.</t>
  </si>
  <si>
    <t>include landline, cell-phone, or dual-frame (DFRDD) samples. Descriptions of these outcome codes can be found in section 3 of the revised Standard Definitions.</t>
  </si>
  <si>
    <t>used for recruitment. Descriptions of these outcome codes can be found in section 4 of the revised Standard Definitions.</t>
  </si>
  <si>
    <r>
      <t xml:space="preserve">2.  Each sampled element should be assigned a </t>
    </r>
    <r>
      <rPr>
        <b/>
        <i/>
        <sz val="10"/>
        <color rgb="FF000000"/>
        <rFont val="Arial"/>
        <family val="2"/>
      </rPr>
      <t>single</t>
    </r>
    <r>
      <rPr>
        <sz val="10"/>
        <color indexed="8"/>
        <rFont val="Arial"/>
        <family val="2"/>
      </rPr>
      <t xml:space="preserve">, </t>
    </r>
    <r>
      <rPr>
        <sz val="10"/>
        <color rgb="FF000000"/>
        <rFont val="Arial"/>
        <family val="2"/>
      </rPr>
      <t>final</t>
    </r>
    <r>
      <rPr>
        <sz val="10"/>
        <color indexed="8"/>
        <rFont val="Arial"/>
        <family val="2"/>
      </rPr>
      <t xml:space="preserve"> disposition code (e.g., complete, 1.1, or language problem, 2.33).  </t>
    </r>
  </si>
  <si>
    <r>
      <t xml:space="preserve">    not be entered in a higher-level code. </t>
    </r>
    <r>
      <rPr>
        <i/>
        <sz val="10"/>
        <rFont val="Arial"/>
        <family val="2"/>
      </rPr>
      <t xml:space="preserve"> E.g., once coded 2.112, you would not place that element's final disposition in both 2.1 and 2.112</t>
    </r>
    <r>
      <rPr>
        <sz val="10"/>
        <rFont val="Arial"/>
        <family val="2"/>
      </rPr>
      <t>.</t>
    </r>
  </si>
  <si>
    <t xml:space="preserve">    those modifications should be included in the individual project's final report to ensure transparency.</t>
  </si>
  <si>
    <r>
      <t xml:space="preserve">UH=Unknown Household (3.1) </t>
    </r>
    <r>
      <rPr>
        <i/>
        <sz val="9"/>
        <color theme="0"/>
        <rFont val="Arial"/>
        <family val="2"/>
      </rPr>
      <t>(NA for Listed Sample)</t>
    </r>
  </si>
  <si>
    <t>codes from</t>
  </si>
  <si>
    <t>List Sample</t>
  </si>
  <si>
    <t>frame</t>
  </si>
  <si>
    <t>ABS Sample</t>
  </si>
  <si>
    <t>RDD Sample</t>
  </si>
  <si>
    <t>Panel Sample</t>
  </si>
  <si>
    <t>This calculator was developed as a service to the research industry and survey research profession by AAPOR's Standard Definitions Committee. AAPOR strongly recommends that researchers examine the calculator thoroughly,</t>
  </si>
  <si>
    <t>The American Association for Public Opinion Research. 2023. Survey Outcome Rate Calculator 5.1.</t>
  </si>
  <si>
    <t xml:space="preserve">including reading the "Read Me" tab, before using it.  Questions or suggestions should be addressed to standards@aapor.org.  AAPOR also encourages researchers who use the calculator to use this citation:  </t>
  </si>
  <si>
    <r>
      <t xml:space="preserve">Columns C through K automatically display data entered into the frame-specific tabs. </t>
    </r>
    <r>
      <rPr>
        <b/>
        <sz val="10"/>
        <rFont val="Arial"/>
        <family val="2"/>
      </rPr>
      <t>Users should not enter final dispositions</t>
    </r>
  </si>
  <si>
    <r>
      <rPr>
        <b/>
        <sz val="10"/>
        <rFont val="Arial"/>
        <family val="2"/>
      </rPr>
      <t>directly into this sheet</t>
    </r>
    <r>
      <rPr>
        <sz val="10"/>
        <rFont val="Arial"/>
        <family val="2"/>
      </rPr>
      <t xml:space="preserve">. For more complete instructions on how to classify final dispositions and calculate overall outcome rates, </t>
    </r>
  </si>
  <si>
    <t>NA</t>
  </si>
  <si>
    <r>
      <t xml:space="preserve">UH=Unknown Household (3.1) </t>
    </r>
    <r>
      <rPr>
        <i/>
        <sz val="9"/>
        <color theme="0"/>
        <rFont val="Arial"/>
        <family val="2"/>
      </rPr>
      <t>(NA for Panel Sample)</t>
    </r>
  </si>
  <si>
    <t>Aggregate Outcome Rates</t>
  </si>
  <si>
    <t xml:space="preserve">Note: Aggregate rates in this </t>
  </si>
  <si>
    <t>worksheet combine frame-</t>
  </si>
  <si>
    <t xml:space="preserve">specific rates by sample size. </t>
  </si>
  <si>
    <t xml:space="preserve">https://aapor.org/wp-content/uploads/2023/04/Standards-Definitions-10th-edition.pdf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</si>
</sst>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0.000"/>
    <numFmt numFmtId="166" formatCode="0.0"/>
    <numFmt numFmtId="167" formatCode="0.00000"/>
    <numFmt numFmtId="168" formatCode="0.000000"/>
  </numFmts>
  <fonts count="40">
    <font>
      <sz val="10"/>
      <name val="Arial"/>
    </font>
    <font>
      <sz val="10"/>
      <name val="Arial"/>
      <family val="2"/>
    </font>
    <font>
      <sz val="10"/>
      <name val="Arial"/>
      <family val="2"/>
    </font>
    <font>
      <b/>
      <sz val="8"/>
      <color indexed="81"/>
      <name val="Tahoma"/>
      <family val="2"/>
    </font>
    <font>
      <b/>
      <sz val="10"/>
      <name val="Arial"/>
      <family val="2"/>
    </font>
    <font>
      <b/>
      <sz val="9"/>
      <name val="Arial"/>
      <family val="2"/>
    </font>
    <font>
      <sz val="9"/>
      <name val="Arial"/>
      <family val="2"/>
    </font>
    <font>
      <b/>
      <i/>
      <sz val="18"/>
      <name val="CG Times"/>
      <family val="1"/>
    </font>
    <font>
      <sz val="10"/>
      <color indexed="10"/>
      <name val="Arial"/>
      <family val="2"/>
    </font>
    <font>
      <sz val="10"/>
      <color indexed="62"/>
      <name val="Arial"/>
      <family val="2"/>
    </font>
    <font>
      <i/>
      <sz val="10"/>
      <name val="Arial"/>
      <family val="2"/>
    </font>
    <font>
      <b/>
      <sz val="10"/>
      <name val="Arial"/>
      <family val="2"/>
    </font>
    <font>
      <sz val="8"/>
      <color indexed="81"/>
      <name val="Tahoma"/>
      <family val="2"/>
    </font>
    <font>
      <sz val="10"/>
      <color indexed="8"/>
      <name val="Arial"/>
      <family val="2"/>
    </font>
    <font>
      <i/>
      <sz val="9"/>
      <name val="Arial"/>
      <family val="2"/>
    </font>
    <font>
      <sz val="11"/>
      <name val="Arial"/>
      <family val="2"/>
    </font>
    <font>
      <sz val="10"/>
      <color indexed="9"/>
      <name val="Arial"/>
      <family val="2"/>
    </font>
    <font>
      <b/>
      <sz val="10"/>
      <color indexed="62"/>
      <name val="Arial"/>
      <family val="2"/>
    </font>
    <font>
      <b/>
      <u/>
      <sz val="10"/>
      <color indexed="9"/>
      <name val="Arial"/>
      <family val="2"/>
    </font>
    <font>
      <b/>
      <u/>
      <sz val="10"/>
      <name val="Arial"/>
      <family val="2"/>
    </font>
    <font>
      <b/>
      <u/>
      <sz val="10"/>
      <color indexed="8"/>
      <name val="Arial"/>
      <family val="2"/>
    </font>
    <font>
      <sz val="10"/>
      <color indexed="10"/>
      <name val="Arial"/>
      <family val="2"/>
    </font>
    <font>
      <u/>
      <sz val="10"/>
      <color theme="10"/>
      <name val="Arial"/>
      <family val="2"/>
    </font>
    <font>
      <sz val="10"/>
      <color theme="0"/>
      <name val="Arial"/>
      <family val="2"/>
    </font>
    <font>
      <b/>
      <u/>
      <sz val="12"/>
      <name val="Arial"/>
      <family val="2"/>
    </font>
    <font>
      <sz val="9"/>
      <name val="Calibri"/>
      <family val="2"/>
      <scheme val="minor"/>
    </font>
    <font>
      <sz val="9"/>
      <color indexed="62"/>
      <name val="Arial"/>
      <family val="2"/>
    </font>
    <font>
      <b/>
      <sz val="9"/>
      <color indexed="62"/>
      <name val="Arial"/>
      <family val="2"/>
    </font>
    <font>
      <sz val="9"/>
      <color indexed="10"/>
      <name val="Arial"/>
      <family val="2"/>
    </font>
    <font>
      <b/>
      <u/>
      <sz val="9"/>
      <color indexed="9"/>
      <name val="Arial"/>
      <family val="2"/>
    </font>
    <font>
      <sz val="9"/>
      <color indexed="9"/>
      <name val="Arial"/>
      <family val="2"/>
    </font>
    <font>
      <sz val="9"/>
      <color theme="0"/>
      <name val="Arial"/>
      <family val="2"/>
    </font>
    <font>
      <sz val="9"/>
      <color rgb="FFFF0000"/>
      <name val="Arial"/>
      <family val="2"/>
    </font>
    <font>
      <sz val="8"/>
      <name val="Times New Roman"/>
      <family val="1"/>
    </font>
    <font>
      <sz val="9"/>
      <color theme="0" tint="-0.34998626667073579"/>
      <name val="Arial"/>
      <family val="2"/>
    </font>
    <font>
      <i/>
      <sz val="9"/>
      <color theme="0" tint="-0.34998626667073579"/>
      <name val="Arial"/>
      <family val="2"/>
    </font>
    <font>
      <b/>
      <i/>
      <sz val="10"/>
      <color rgb="FF000000"/>
      <name val="Arial"/>
      <family val="2"/>
    </font>
    <font>
      <sz val="10"/>
      <color rgb="FF000000"/>
      <name val="Arial"/>
      <family val="2"/>
    </font>
    <font>
      <i/>
      <sz val="9"/>
      <color theme="0"/>
      <name val="Arial"/>
      <family val="2"/>
    </font>
    <font>
      <b/>
      <i/>
      <sz val="9"/>
      <name val="Arial"/>
      <family val="2"/>
    </font>
  </fonts>
  <fills count="19">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indexed="62"/>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41"/>
        <bgColor indexed="64"/>
      </patternFill>
    </fill>
    <fill>
      <patternFill patternType="solid">
        <fgColor rgb="FF00B050"/>
        <bgColor indexed="64"/>
      </patternFill>
    </fill>
    <fill>
      <patternFill patternType="solid">
        <fgColor theme="1"/>
        <bgColor indexed="64"/>
      </patternFill>
    </fill>
    <fill>
      <patternFill patternType="solid">
        <fgColor rgb="FF00FFFF"/>
        <bgColor indexed="64"/>
      </patternFill>
    </fill>
    <fill>
      <patternFill patternType="solid">
        <fgColor rgb="FFCCFFFF"/>
        <bgColor indexed="64"/>
      </patternFill>
    </fill>
    <fill>
      <patternFill patternType="solid">
        <fgColor rgb="FF00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99"/>
        <bgColor indexed="64"/>
      </patternFill>
    </fill>
    <fill>
      <patternFill patternType="solid">
        <fgColor rgb="FF99CCFF"/>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bottom style="double">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bottom style="double">
        <color indexed="64"/>
      </bottom>
      <diagonal/>
    </border>
    <border>
      <left/>
      <right/>
      <top/>
      <bottom style="medium">
        <color indexed="64"/>
      </bottom>
      <diagonal/>
    </border>
    <border>
      <left style="thin">
        <color indexed="64"/>
      </left>
      <right/>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xf numFmtId="0" fontId="1" fillId="0" borderId="0"/>
  </cellStyleXfs>
  <cellXfs count="389">
    <xf numFmtId="0" fontId="0" fillId="0" borderId="0" xfId="0"/>
    <xf numFmtId="0" fontId="0" fillId="0" borderId="0" xfId="0" applyAlignment="1">
      <alignment horizontal="right"/>
    </xf>
    <xf numFmtId="165" fontId="6" fillId="2" borderId="0" xfId="0" applyNumberFormat="1" applyFont="1" applyFill="1"/>
    <xf numFmtId="0" fontId="6" fillId="2" borderId="0" xfId="0" applyFont="1" applyFill="1"/>
    <xf numFmtId="0" fontId="6" fillId="2" borderId="1" xfId="0" applyFont="1" applyFill="1" applyBorder="1"/>
    <xf numFmtId="0" fontId="6" fillId="2" borderId="2" xfId="0" applyFont="1" applyFill="1" applyBorder="1"/>
    <xf numFmtId="0" fontId="0" fillId="3" borderId="3" xfId="0" applyFill="1" applyBorder="1"/>
    <xf numFmtId="0" fontId="0" fillId="3" borderId="2" xfId="0" applyFill="1" applyBorder="1"/>
    <xf numFmtId="9" fontId="2" fillId="3" borderId="1" xfId="2" applyFont="1" applyFill="1" applyBorder="1"/>
    <xf numFmtId="165" fontId="6" fillId="2" borderId="2" xfId="0" applyNumberFormat="1" applyFont="1" applyFill="1" applyBorder="1"/>
    <xf numFmtId="165" fontId="6" fillId="2" borderId="2" xfId="0" quotePrefix="1" applyNumberFormat="1" applyFont="1" applyFill="1" applyBorder="1"/>
    <xf numFmtId="0" fontId="0" fillId="3" borderId="0" xfId="0" applyFill="1"/>
    <xf numFmtId="0" fontId="4" fillId="3" borderId="0" xfId="0" applyFont="1" applyFill="1"/>
    <xf numFmtId="0" fontId="4" fillId="3" borderId="6" xfId="0" applyFont="1" applyFill="1" applyBorder="1"/>
    <xf numFmtId="0" fontId="6" fillId="2" borderId="1" xfId="0" applyFont="1" applyFill="1" applyBorder="1" applyProtection="1">
      <protection locked="0"/>
    </xf>
    <xf numFmtId="0" fontId="6" fillId="2" borderId="0" xfId="0" applyFont="1" applyFill="1" applyProtection="1">
      <protection locked="0"/>
    </xf>
    <xf numFmtId="0" fontId="6" fillId="2" borderId="2" xfId="0" applyFont="1" applyFill="1" applyBorder="1" applyProtection="1">
      <protection locked="0"/>
    </xf>
    <xf numFmtId="0" fontId="6" fillId="2" borderId="5" xfId="0" applyFont="1" applyFill="1" applyBorder="1" applyProtection="1">
      <protection locked="0"/>
    </xf>
    <xf numFmtId="165" fontId="6" fillId="2" borderId="0" xfId="0" quotePrefix="1" applyNumberFormat="1" applyFont="1" applyFill="1"/>
    <xf numFmtId="0" fontId="11" fillId="3" borderId="0" xfId="0" applyFont="1" applyFill="1"/>
    <xf numFmtId="0" fontId="11" fillId="3" borderId="3" xfId="0" applyFont="1" applyFill="1" applyBorder="1"/>
    <xf numFmtId="0" fontId="0" fillId="4" borderId="0" xfId="0" applyFill="1"/>
    <xf numFmtId="0" fontId="4" fillId="3" borderId="1" xfId="0" applyFont="1" applyFill="1" applyBorder="1"/>
    <xf numFmtId="0" fontId="13" fillId="0" borderId="0" xfId="0" applyFont="1"/>
    <xf numFmtId="0" fontId="15" fillId="0" borderId="0" xfId="0" applyFont="1"/>
    <xf numFmtId="0" fontId="8" fillId="5" borderId="0" xfId="0" applyFont="1" applyFill="1"/>
    <xf numFmtId="0" fontId="0" fillId="5" borderId="0" xfId="0" applyFill="1"/>
    <xf numFmtId="0" fontId="7" fillId="6" borderId="7" xfId="0" applyFont="1" applyFill="1" applyBorder="1"/>
    <xf numFmtId="0" fontId="0" fillId="6" borderId="0" xfId="0" applyFill="1"/>
    <xf numFmtId="0" fontId="4" fillId="6" borderId="0" xfId="0" applyFont="1" applyFill="1"/>
    <xf numFmtId="0" fontId="6" fillId="6" borderId="0" xfId="0" applyFont="1" applyFill="1"/>
    <xf numFmtId="0" fontId="6" fillId="7" borderId="1" xfId="0" applyFont="1" applyFill="1" applyBorder="1" applyProtection="1">
      <protection locked="0"/>
    </xf>
    <xf numFmtId="0" fontId="6" fillId="7" borderId="0" xfId="0" applyFont="1" applyFill="1" applyProtection="1">
      <protection locked="0"/>
    </xf>
    <xf numFmtId="0" fontId="6" fillId="7" borderId="5" xfId="0" applyFont="1" applyFill="1" applyBorder="1" applyProtection="1">
      <protection locked="0"/>
    </xf>
    <xf numFmtId="0" fontId="6" fillId="7" borderId="2" xfId="0" applyFont="1" applyFill="1" applyBorder="1" applyProtection="1">
      <protection locked="0"/>
    </xf>
    <xf numFmtId="0" fontId="6" fillId="7" borderId="0" xfId="0" applyFont="1" applyFill="1"/>
    <xf numFmtId="0" fontId="6" fillId="7" borderId="1" xfId="0" applyFont="1" applyFill="1" applyBorder="1"/>
    <xf numFmtId="0" fontId="6" fillId="7" borderId="2" xfId="0" applyFont="1" applyFill="1" applyBorder="1"/>
    <xf numFmtId="165" fontId="6" fillId="7" borderId="2" xfId="0" applyNumberFormat="1" applyFont="1" applyFill="1" applyBorder="1"/>
    <xf numFmtId="165" fontId="6" fillId="7" borderId="2" xfId="0" quotePrefix="1" applyNumberFormat="1" applyFont="1" applyFill="1" applyBorder="1"/>
    <xf numFmtId="165" fontId="6" fillId="7" borderId="0" xfId="0" applyNumberFormat="1" applyFont="1" applyFill="1"/>
    <xf numFmtId="165" fontId="6" fillId="7" borderId="0" xfId="0" quotePrefix="1" applyNumberFormat="1" applyFont="1" applyFill="1"/>
    <xf numFmtId="164" fontId="0" fillId="6" borderId="8" xfId="0" applyNumberFormat="1" applyFill="1" applyBorder="1"/>
    <xf numFmtId="164" fontId="0" fillId="6" borderId="0" xfId="0" applyNumberFormat="1" applyFill="1"/>
    <xf numFmtId="164" fontId="0" fillId="0" borderId="0" xfId="0" applyNumberFormat="1"/>
    <xf numFmtId="164" fontId="9" fillId="0" borderId="0" xfId="0" applyNumberFormat="1" applyFont="1"/>
    <xf numFmtId="164" fontId="15" fillId="0" borderId="0" xfId="0" applyNumberFormat="1" applyFont="1"/>
    <xf numFmtId="0" fontId="19" fillId="0" borderId="0" xfId="0" applyFont="1"/>
    <xf numFmtId="0" fontId="2" fillId="0" borderId="0" xfId="0" applyFont="1"/>
    <xf numFmtId="0" fontId="20" fillId="0" borderId="0" xfId="0" applyFont="1"/>
    <xf numFmtId="0" fontId="21" fillId="0" borderId="0" xfId="0" applyFont="1"/>
    <xf numFmtId="0" fontId="1" fillId="0" borderId="0" xfId="0" applyFont="1"/>
    <xf numFmtId="0" fontId="22" fillId="0" borderId="0" xfId="3"/>
    <xf numFmtId="0" fontId="4" fillId="0" borderId="0" xfId="0" applyFont="1"/>
    <xf numFmtId="0" fontId="2" fillId="9" borderId="0" xfId="0" applyFont="1" applyFill="1"/>
    <xf numFmtId="0" fontId="22" fillId="9" borderId="0" xfId="3" applyFill="1"/>
    <xf numFmtId="0" fontId="1" fillId="9" borderId="0" xfId="0" applyFont="1" applyFill="1"/>
    <xf numFmtId="0" fontId="18" fillId="10" borderId="0" xfId="0" applyFont="1" applyFill="1"/>
    <xf numFmtId="164" fontId="16" fillId="10" borderId="0" xfId="0" applyNumberFormat="1" applyFont="1" applyFill="1"/>
    <xf numFmtId="0" fontId="16" fillId="10" borderId="0" xfId="0" applyFont="1" applyFill="1"/>
    <xf numFmtId="0" fontId="23" fillId="10" borderId="0" xfId="0" applyFont="1" applyFill="1"/>
    <xf numFmtId="0" fontId="4" fillId="11" borderId="0" xfId="0" applyFont="1" applyFill="1"/>
    <xf numFmtId="0" fontId="24" fillId="0" borderId="0" xfId="0" applyFont="1" applyAlignment="1">
      <alignment horizontal="center"/>
    </xf>
    <xf numFmtId="0" fontId="10" fillId="0" borderId="0" xfId="0" applyFont="1"/>
    <xf numFmtId="164" fontId="23" fillId="10" borderId="0" xfId="0" applyNumberFormat="1" applyFont="1" applyFill="1"/>
    <xf numFmtId="0" fontId="1" fillId="3" borderId="3" xfId="0" applyFont="1" applyFill="1" applyBorder="1"/>
    <xf numFmtId="0" fontId="6" fillId="3" borderId="3" xfId="0" applyFont="1" applyFill="1" applyBorder="1" applyAlignment="1">
      <alignment wrapText="1"/>
    </xf>
    <xf numFmtId="0" fontId="0" fillId="11" borderId="0" xfId="0" applyFill="1"/>
    <xf numFmtId="0" fontId="1" fillId="11" borderId="3" xfId="0" applyFont="1" applyFill="1" applyBorder="1"/>
    <xf numFmtId="0" fontId="0" fillId="11" borderId="3" xfId="0" applyFill="1" applyBorder="1"/>
    <xf numFmtId="0" fontId="1" fillId="13" borderId="0" xfId="0" applyFont="1" applyFill="1"/>
    <xf numFmtId="0" fontId="6" fillId="0" borderId="0" xfId="0" applyFont="1" applyAlignment="1">
      <alignment horizontal="right"/>
    </xf>
    <xf numFmtId="0" fontId="5" fillId="0" borderId="0" xfId="0" applyFont="1" applyAlignment="1">
      <alignment horizontal="center"/>
    </xf>
    <xf numFmtId="0" fontId="6" fillId="13" borderId="0" xfId="0" applyFont="1" applyFill="1"/>
    <xf numFmtId="0" fontId="6" fillId="0" borderId="0" xfId="0" applyFont="1"/>
    <xf numFmtId="0" fontId="6" fillId="5" borderId="0" xfId="0" applyFont="1" applyFill="1"/>
    <xf numFmtId="164" fontId="6" fillId="6" borderId="8" xfId="0" applyNumberFormat="1" applyFont="1" applyFill="1" applyBorder="1"/>
    <xf numFmtId="164" fontId="6" fillId="6" borderId="0" xfId="0" applyNumberFormat="1" applyFont="1" applyFill="1"/>
    <xf numFmtId="0" fontId="5" fillId="6" borderId="0" xfId="0" applyFont="1" applyFill="1"/>
    <xf numFmtId="164" fontId="26" fillId="0" borderId="0" xfId="0" applyNumberFormat="1" applyFont="1" applyAlignment="1">
      <alignment horizontal="right"/>
    </xf>
    <xf numFmtId="0" fontId="5" fillId="7" borderId="0" xfId="0" applyFont="1" applyFill="1" applyAlignment="1" applyProtection="1">
      <alignment horizontal="right"/>
      <protection locked="0"/>
    </xf>
    <xf numFmtId="0" fontId="5" fillId="2" borderId="0" xfId="0" applyFont="1" applyFill="1" applyAlignment="1" applyProtection="1">
      <alignment horizontal="right"/>
      <protection locked="0"/>
    </xf>
    <xf numFmtId="164" fontId="27" fillId="0" borderId="0" xfId="0" applyNumberFormat="1" applyFont="1" applyAlignment="1">
      <alignment horizontal="right"/>
    </xf>
    <xf numFmtId="0" fontId="5" fillId="12" borderId="1" xfId="0" applyFont="1" applyFill="1" applyBorder="1" applyAlignment="1">
      <alignment horizontal="left"/>
    </xf>
    <xf numFmtId="0" fontId="6" fillId="12" borderId="1" xfId="0" applyFont="1" applyFill="1" applyBorder="1"/>
    <xf numFmtId="0" fontId="6" fillId="12" borderId="1" xfId="0" applyFont="1" applyFill="1" applyBorder="1" applyAlignment="1">
      <alignment horizontal="left" indent="1"/>
    </xf>
    <xf numFmtId="164" fontId="26" fillId="0" borderId="1" xfId="0" applyNumberFormat="1" applyFont="1" applyBorder="1"/>
    <xf numFmtId="0" fontId="6" fillId="12" borderId="2" xfId="0" applyFont="1" applyFill="1" applyBorder="1" applyAlignment="1">
      <alignment horizontal="left" indent="1"/>
    </xf>
    <xf numFmtId="164" fontId="26" fillId="0" borderId="2" xfId="0" applyNumberFormat="1" applyFont="1" applyBorder="1"/>
    <xf numFmtId="0" fontId="6" fillId="12" borderId="0" xfId="0" applyFont="1" applyFill="1"/>
    <xf numFmtId="166" fontId="26" fillId="0" borderId="0" xfId="0" applyNumberFormat="1" applyFont="1"/>
    <xf numFmtId="164" fontId="26" fillId="0" borderId="0" xfId="0" applyNumberFormat="1" applyFont="1"/>
    <xf numFmtId="0" fontId="5" fillId="12" borderId="0" xfId="0" applyFont="1" applyFill="1"/>
    <xf numFmtId="0" fontId="6" fillId="12" borderId="5" xfId="0" applyFont="1" applyFill="1" applyBorder="1"/>
    <xf numFmtId="164" fontId="26" fillId="0" borderId="5" xfId="0" applyNumberFormat="1" applyFont="1" applyBorder="1"/>
    <xf numFmtId="0" fontId="6" fillId="12" borderId="2" xfId="0" applyFont="1" applyFill="1" applyBorder="1"/>
    <xf numFmtId="0" fontId="6" fillId="12" borderId="2" xfId="0" applyFont="1" applyFill="1" applyBorder="1" applyAlignment="1">
      <alignment horizontal="left" indent="2"/>
    </xf>
    <xf numFmtId="0" fontId="6" fillId="12" borderId="6" xfId="1" applyNumberFormat="1" applyFont="1" applyFill="1" applyBorder="1" applyAlignment="1">
      <alignment horizontal="left" indent="2"/>
    </xf>
    <xf numFmtId="0" fontId="6" fillId="12" borderId="6" xfId="0" applyFont="1" applyFill="1" applyBorder="1"/>
    <xf numFmtId="0" fontId="6" fillId="12" borderId="3" xfId="0" applyFont="1" applyFill="1" applyBorder="1" applyAlignment="1">
      <alignment horizontal="left" indent="1"/>
    </xf>
    <xf numFmtId="0" fontId="6" fillId="12" borderId="4" xfId="0" applyFont="1" applyFill="1" applyBorder="1"/>
    <xf numFmtId="0" fontId="5" fillId="8" borderId="0" xfId="0" applyFont="1" applyFill="1"/>
    <xf numFmtId="0" fontId="6" fillId="8" borderId="3" xfId="0" applyFont="1" applyFill="1" applyBorder="1"/>
    <xf numFmtId="0" fontId="6" fillId="3" borderId="0" xfId="0" applyFont="1" applyFill="1"/>
    <xf numFmtId="0" fontId="5" fillId="3" borderId="6" xfId="0" applyFont="1" applyFill="1" applyBorder="1"/>
    <xf numFmtId="0" fontId="5" fillId="3" borderId="1" xfId="0" applyFont="1" applyFill="1" applyBorder="1"/>
    <xf numFmtId="9" fontId="6" fillId="3" borderId="1" xfId="2" applyFont="1" applyFill="1" applyBorder="1"/>
    <xf numFmtId="0" fontId="6" fillId="3" borderId="2" xfId="0" applyFont="1" applyFill="1" applyBorder="1"/>
    <xf numFmtId="0" fontId="6" fillId="3" borderId="3" xfId="0" applyFont="1" applyFill="1" applyBorder="1"/>
    <xf numFmtId="0" fontId="6" fillId="3" borderId="6" xfId="0" applyFont="1" applyFill="1" applyBorder="1"/>
    <xf numFmtId="0" fontId="6" fillId="4" borderId="0" xfId="0" applyFont="1" applyFill="1"/>
    <xf numFmtId="0" fontId="6" fillId="11" borderId="0" xfId="0" applyFont="1" applyFill="1"/>
    <xf numFmtId="0" fontId="5" fillId="11" borderId="0" xfId="0" applyFont="1" applyFill="1"/>
    <xf numFmtId="0" fontId="6" fillId="11" borderId="3" xfId="0" applyFont="1" applyFill="1" applyBorder="1"/>
    <xf numFmtId="0" fontId="5" fillId="3" borderId="0" xfId="0" applyFont="1" applyFill="1"/>
    <xf numFmtId="0" fontId="5" fillId="3" borderId="3" xfId="0" applyFont="1" applyFill="1" applyBorder="1"/>
    <xf numFmtId="0" fontId="28" fillId="5" borderId="0" xfId="0" applyFont="1" applyFill="1"/>
    <xf numFmtId="164" fontId="6" fillId="5" borderId="0" xfId="0" applyNumberFormat="1" applyFont="1" applyFill="1"/>
    <xf numFmtId="0" fontId="28" fillId="0" borderId="0" xfId="0" applyFont="1"/>
    <xf numFmtId="164" fontId="6" fillId="0" borderId="0" xfId="0" applyNumberFormat="1" applyFont="1"/>
    <xf numFmtId="0" fontId="29" fillId="10" borderId="0" xfId="0" applyFont="1" applyFill="1"/>
    <xf numFmtId="164" fontId="30" fillId="10" borderId="0" xfId="0" applyNumberFormat="1" applyFont="1" applyFill="1"/>
    <xf numFmtId="0" fontId="30" fillId="10" borderId="0" xfId="0" applyFont="1" applyFill="1"/>
    <xf numFmtId="0" fontId="31" fillId="10" borderId="0" xfId="0" applyFont="1" applyFill="1"/>
    <xf numFmtId="164" fontId="31" fillId="10" borderId="0" xfId="0" applyNumberFormat="1" applyFont="1" applyFill="1"/>
    <xf numFmtId="0" fontId="6" fillId="12" borderId="4" xfId="0" applyFont="1" applyFill="1" applyBorder="1" applyAlignment="1">
      <alignment horizontal="left" indent="1"/>
    </xf>
    <xf numFmtId="0" fontId="6" fillId="12" borderId="4" xfId="0" applyFont="1" applyFill="1" applyBorder="1" applyAlignment="1">
      <alignment horizontal="left"/>
    </xf>
    <xf numFmtId="0" fontId="6" fillId="13" borderId="0" xfId="0" applyFont="1" applyFill="1" applyAlignment="1">
      <alignment wrapText="1"/>
    </xf>
    <xf numFmtId="0" fontId="6" fillId="0" borderId="0" xfId="0" applyFont="1" applyAlignment="1">
      <alignment horizontal="right" wrapText="1"/>
    </xf>
    <xf numFmtId="0" fontId="6" fillId="0" borderId="0" xfId="0" applyFont="1" applyAlignment="1">
      <alignment wrapText="1"/>
    </xf>
    <xf numFmtId="0" fontId="6" fillId="0" borderId="0" xfId="0" applyFont="1" applyAlignment="1">
      <alignment horizontal="left" wrapText="1"/>
    </xf>
    <xf numFmtId="0" fontId="32" fillId="0" borderId="0" xfId="0" applyFont="1" applyAlignment="1">
      <alignment horizontal="left" wrapText="1"/>
    </xf>
    <xf numFmtId="0" fontId="25" fillId="0" borderId="0" xfId="0" applyFont="1"/>
    <xf numFmtId="0" fontId="6" fillId="12" borderId="4" xfId="0" applyFont="1" applyFill="1" applyBorder="1" applyAlignment="1">
      <alignment horizontal="left" indent="2"/>
    </xf>
    <xf numFmtId="0" fontId="6" fillId="12" borderId="9" xfId="0" applyFont="1" applyFill="1" applyBorder="1" applyAlignment="1">
      <alignment horizontal="left" indent="1"/>
    </xf>
    <xf numFmtId="0" fontId="6" fillId="8" borderId="1" xfId="0" applyFont="1" applyFill="1" applyBorder="1" applyAlignment="1">
      <alignment horizontal="left" indent="1"/>
    </xf>
    <xf numFmtId="0" fontId="6" fillId="8" borderId="9" xfId="0" applyFont="1" applyFill="1" applyBorder="1" applyAlignment="1">
      <alignment horizontal="left" indent="1"/>
    </xf>
    <xf numFmtId="0" fontId="6" fillId="0" borderId="0" xfId="0" applyFont="1" applyProtection="1">
      <protection locked="0"/>
    </xf>
    <xf numFmtId="0" fontId="6" fillId="8" borderId="10" xfId="0" applyFont="1" applyFill="1" applyBorder="1"/>
    <xf numFmtId="0" fontId="6" fillId="7" borderId="11" xfId="0" applyFont="1" applyFill="1" applyBorder="1" applyProtection="1">
      <protection locked="0"/>
    </xf>
    <xf numFmtId="0" fontId="6" fillId="2" borderId="11" xfId="0" applyFont="1" applyFill="1" applyBorder="1" applyProtection="1">
      <protection locked="0"/>
    </xf>
    <xf numFmtId="0" fontId="33" fillId="0" borderId="0" xfId="0" applyFont="1" applyAlignment="1">
      <alignment vertical="center"/>
    </xf>
    <xf numFmtId="0" fontId="25" fillId="0" borderId="0" xfId="0" applyFont="1" applyAlignment="1">
      <alignment vertical="center"/>
    </xf>
    <xf numFmtId="0" fontId="14" fillId="7" borderId="5" xfId="0" applyFont="1" applyFill="1" applyBorder="1" applyProtection="1">
      <protection locked="0"/>
    </xf>
    <xf numFmtId="0" fontId="14" fillId="2" borderId="5" xfId="0" applyFont="1" applyFill="1" applyBorder="1" applyProtection="1">
      <protection locked="0"/>
    </xf>
    <xf numFmtId="0" fontId="6" fillId="12" borderId="2" xfId="0" applyFont="1" applyFill="1" applyBorder="1" applyAlignment="1">
      <alignment horizontal="left" indent="3"/>
    </xf>
    <xf numFmtId="0" fontId="6" fillId="12" borderId="6" xfId="0" applyFont="1" applyFill="1" applyBorder="1" applyAlignment="1">
      <alignment horizontal="left" indent="3"/>
    </xf>
    <xf numFmtId="0" fontId="6" fillId="12" borderId="6" xfId="1" applyNumberFormat="1" applyFont="1" applyFill="1" applyBorder="1" applyAlignment="1">
      <alignment horizontal="left" indent="3"/>
    </xf>
    <xf numFmtId="0" fontId="6" fillId="12" borderId="6" xfId="0" applyFont="1" applyFill="1" applyBorder="1" applyAlignment="1">
      <alignment horizontal="left" indent="1"/>
    </xf>
    <xf numFmtId="0" fontId="6" fillId="12" borderId="3" xfId="0" applyFont="1" applyFill="1" applyBorder="1" applyAlignment="1">
      <alignment horizontal="left" indent="2"/>
    </xf>
    <xf numFmtId="0" fontId="6" fillId="12" borderId="4" xfId="0" applyFont="1" applyFill="1" applyBorder="1" applyAlignment="1">
      <alignment horizontal="left" indent="3"/>
    </xf>
    <xf numFmtId="0" fontId="6" fillId="12" borderId="5" xfId="0" applyFont="1" applyFill="1" applyBorder="1" applyAlignment="1">
      <alignment horizontal="left" indent="1"/>
    </xf>
    <xf numFmtId="0" fontId="6" fillId="12" borderId="5" xfId="0" applyFont="1" applyFill="1" applyBorder="1" applyAlignment="1">
      <alignment horizontal="left" wrapText="1" indent="1"/>
    </xf>
    <xf numFmtId="0" fontId="6" fillId="12" borderId="5" xfId="0" applyFont="1" applyFill="1" applyBorder="1" applyAlignment="1">
      <alignment horizontal="left" indent="2"/>
    </xf>
    <xf numFmtId="0" fontId="6" fillId="12" borderId="5" xfId="0" applyFont="1" applyFill="1" applyBorder="1" applyAlignment="1">
      <alignment horizontal="left" indent="3"/>
    </xf>
    <xf numFmtId="0" fontId="6" fillId="12" borderId="5" xfId="0" applyFont="1" applyFill="1" applyBorder="1" applyAlignment="1">
      <alignment horizontal="left" wrapText="1" indent="3"/>
    </xf>
    <xf numFmtId="0" fontId="6" fillId="8" borderId="3" xfId="0" applyFont="1" applyFill="1" applyBorder="1" applyAlignment="1">
      <alignment horizontal="left" indent="1"/>
    </xf>
    <xf numFmtId="0" fontId="6" fillId="8" borderId="3" xfId="0" applyFont="1" applyFill="1" applyBorder="1" applyAlignment="1">
      <alignment horizontal="left" indent="2"/>
    </xf>
    <xf numFmtId="0" fontId="6" fillId="8" borderId="3" xfId="0" applyFont="1" applyFill="1" applyBorder="1" applyAlignment="1">
      <alignment horizontal="left" indent="3"/>
    </xf>
    <xf numFmtId="0" fontId="6" fillId="8" borderId="3" xfId="0" applyFont="1" applyFill="1" applyBorder="1" applyAlignment="1">
      <alignment horizontal="left"/>
    </xf>
    <xf numFmtId="0" fontId="6" fillId="12" borderId="4" xfId="0" applyFont="1" applyFill="1" applyBorder="1" applyAlignment="1">
      <alignment horizontal="left" wrapText="1" indent="2"/>
    </xf>
    <xf numFmtId="0" fontId="6" fillId="12" borderId="5" xfId="0" applyFont="1" applyFill="1" applyBorder="1" applyAlignment="1">
      <alignment horizontal="left" wrapText="1" indent="2"/>
    </xf>
    <xf numFmtId="0" fontId="6" fillId="8" borderId="4" xfId="0" applyFont="1" applyFill="1" applyBorder="1" applyAlignment="1">
      <alignment horizontal="left" indent="1"/>
    </xf>
    <xf numFmtId="0" fontId="5" fillId="14" borderId="0" xfId="0" applyFont="1" applyFill="1" applyProtection="1">
      <protection locked="0"/>
    </xf>
    <xf numFmtId="0" fontId="6" fillId="14" borderId="0" xfId="0" applyFont="1" applyFill="1" applyAlignment="1" applyProtection="1">
      <alignment horizontal="right"/>
      <protection locked="0"/>
    </xf>
    <xf numFmtId="0" fontId="6" fillId="14" borderId="1" xfId="0" applyFont="1" applyFill="1" applyBorder="1" applyProtection="1">
      <protection locked="0"/>
    </xf>
    <xf numFmtId="0" fontId="6" fillId="14" borderId="2" xfId="0" applyFont="1" applyFill="1" applyBorder="1" applyProtection="1">
      <protection locked="0"/>
    </xf>
    <xf numFmtId="0" fontId="6" fillId="14" borderId="0" xfId="0" applyFont="1" applyFill="1" applyProtection="1">
      <protection locked="0"/>
    </xf>
    <xf numFmtId="0" fontId="6" fillId="14" borderId="5" xfId="0" applyFont="1" applyFill="1" applyBorder="1" applyProtection="1">
      <protection locked="0"/>
    </xf>
    <xf numFmtId="0" fontId="14" fillId="14" borderId="5" xfId="0" applyFont="1" applyFill="1" applyBorder="1" applyProtection="1">
      <protection locked="0"/>
    </xf>
    <xf numFmtId="0" fontId="6" fillId="14" borderId="11" xfId="0" applyFont="1" applyFill="1" applyBorder="1" applyProtection="1">
      <protection locked="0"/>
    </xf>
    <xf numFmtId="0" fontId="6" fillId="14" borderId="1" xfId="0" applyFont="1" applyFill="1" applyBorder="1"/>
    <xf numFmtId="0" fontId="6" fillId="14" borderId="2" xfId="0" applyFont="1" applyFill="1" applyBorder="1"/>
    <xf numFmtId="165" fontId="6" fillId="14" borderId="2" xfId="0" applyNumberFormat="1" applyFont="1" applyFill="1" applyBorder="1"/>
    <xf numFmtId="0" fontId="6" fillId="14" borderId="0" xfId="0" applyFont="1" applyFill="1"/>
    <xf numFmtId="165" fontId="6" fillId="14" borderId="2" xfId="0" quotePrefix="1" applyNumberFormat="1" applyFont="1" applyFill="1" applyBorder="1"/>
    <xf numFmtId="165" fontId="6" fillId="14" borderId="0" xfId="0" applyNumberFormat="1" applyFont="1" applyFill="1"/>
    <xf numFmtId="165" fontId="6" fillId="14" borderId="0" xfId="0" quotePrefix="1" applyNumberFormat="1" applyFont="1" applyFill="1"/>
    <xf numFmtId="0" fontId="6" fillId="12" borderId="10" xfId="0" applyFont="1" applyFill="1" applyBorder="1"/>
    <xf numFmtId="0" fontId="6" fillId="12" borderId="11" xfId="0" applyFont="1" applyFill="1" applyBorder="1" applyAlignment="1">
      <alignment horizontal="left" indent="1"/>
    </xf>
    <xf numFmtId="164" fontId="5" fillId="0" borderId="0" xfId="0" applyNumberFormat="1" applyFont="1" applyAlignment="1">
      <alignment horizontal="right"/>
    </xf>
    <xf numFmtId="166" fontId="5" fillId="0" borderId="1" xfId="0" applyNumberFormat="1" applyFont="1" applyBorder="1" applyAlignment="1">
      <alignment horizontal="right"/>
    </xf>
    <xf numFmtId="2" fontId="6" fillId="0" borderId="1" xfId="0" applyNumberFormat="1" applyFont="1" applyBorder="1" applyAlignment="1">
      <alignment horizontal="right"/>
    </xf>
    <xf numFmtId="166" fontId="6" fillId="0" borderId="1" xfId="0" applyNumberFormat="1" applyFont="1" applyBorder="1"/>
    <xf numFmtId="2" fontId="6" fillId="0" borderId="11" xfId="0" applyNumberFormat="1" applyFont="1" applyBorder="1"/>
    <xf numFmtId="166" fontId="6" fillId="0" borderId="0" xfId="0" applyNumberFormat="1" applyFont="1"/>
    <xf numFmtId="166" fontId="5" fillId="0" borderId="0" xfId="0" applyNumberFormat="1" applyFont="1"/>
    <xf numFmtId="166" fontId="6" fillId="0" borderId="5" xfId="0" applyNumberFormat="1" applyFont="1" applyBorder="1"/>
    <xf numFmtId="2" fontId="6" fillId="0" borderId="2" xfId="0" applyNumberFormat="1" applyFont="1" applyBorder="1"/>
    <xf numFmtId="165" fontId="6" fillId="0" borderId="2" xfId="0" applyNumberFormat="1" applyFont="1" applyBorder="1"/>
    <xf numFmtId="164" fontId="6" fillId="0" borderId="1" xfId="0" applyNumberFormat="1" applyFont="1" applyBorder="1"/>
    <xf numFmtId="165" fontId="6" fillId="0" borderId="1" xfId="0" applyNumberFormat="1" applyFont="1" applyBorder="1"/>
    <xf numFmtId="2" fontId="6" fillId="0" borderId="1" xfId="0" applyNumberFormat="1" applyFont="1" applyBorder="1"/>
    <xf numFmtId="166" fontId="6" fillId="0" borderId="2" xfId="0" applyNumberFormat="1" applyFont="1" applyBorder="1"/>
    <xf numFmtId="2" fontId="6" fillId="0" borderId="5" xfId="0" applyNumberFormat="1" applyFont="1" applyBorder="1"/>
    <xf numFmtId="165" fontId="6" fillId="0" borderId="5" xfId="0" applyNumberFormat="1" applyFont="1" applyBorder="1"/>
    <xf numFmtId="166" fontId="6" fillId="0" borderId="11" xfId="0" applyNumberFormat="1" applyFont="1" applyBorder="1"/>
    <xf numFmtId="164" fontId="6" fillId="0" borderId="5" xfId="0" applyNumberFormat="1" applyFont="1" applyBorder="1"/>
    <xf numFmtId="165" fontId="6" fillId="0" borderId="0" xfId="0" applyNumberFormat="1" applyFont="1"/>
    <xf numFmtId="2" fontId="6" fillId="0" borderId="0" xfId="0" applyNumberFormat="1" applyFont="1"/>
    <xf numFmtId="164" fontId="6" fillId="0" borderId="2" xfId="0" applyNumberFormat="1" applyFont="1" applyBorder="1"/>
    <xf numFmtId="0" fontId="6" fillId="12" borderId="10" xfId="0" applyFont="1" applyFill="1" applyBorder="1" applyAlignment="1">
      <alignment horizontal="left" indent="1"/>
    </xf>
    <xf numFmtId="0" fontId="6" fillId="0" borderId="5" xfId="0" applyFont="1" applyBorder="1" applyAlignment="1">
      <alignment horizontal="right"/>
    </xf>
    <xf numFmtId="0" fontId="6" fillId="12" borderId="10" xfId="0" applyFont="1" applyFill="1" applyBorder="1" applyAlignment="1">
      <alignment horizontal="left"/>
    </xf>
    <xf numFmtId="0" fontId="6" fillId="0" borderId="2" xfId="0" applyFont="1" applyBorder="1" applyAlignment="1">
      <alignment horizontal="right"/>
    </xf>
    <xf numFmtId="0" fontId="0" fillId="12" borderId="0" xfId="0" applyFill="1"/>
    <xf numFmtId="0" fontId="2" fillId="12" borderId="0" xfId="0" applyFont="1" applyFill="1"/>
    <xf numFmtId="2" fontId="6" fillId="0" borderId="5" xfId="0" applyNumberFormat="1" applyFont="1" applyBorder="1" applyAlignment="1">
      <alignment horizontal="right"/>
    </xf>
    <xf numFmtId="0" fontId="6" fillId="8" borderId="1" xfId="0" applyFont="1" applyFill="1" applyBorder="1" applyAlignment="1">
      <alignment horizontal="left"/>
    </xf>
    <xf numFmtId="0" fontId="6" fillId="8" borderId="1" xfId="0" applyFont="1" applyFill="1" applyBorder="1" applyAlignment="1">
      <alignment horizontal="left" indent="2"/>
    </xf>
    <xf numFmtId="0" fontId="6" fillId="8" borderId="1" xfId="0" applyFont="1" applyFill="1" applyBorder="1" applyAlignment="1">
      <alignment horizontal="left" indent="3"/>
    </xf>
    <xf numFmtId="0" fontId="0" fillId="3" borderId="5" xfId="0" applyFill="1" applyBorder="1"/>
    <xf numFmtId="0" fontId="6" fillId="0" borderId="1" xfId="0" quotePrefix="1" applyFont="1" applyBorder="1" applyAlignment="1">
      <alignment horizontal="left" wrapText="1"/>
    </xf>
    <xf numFmtId="0" fontId="6" fillId="0" borderId="1" xfId="0" applyFont="1" applyBorder="1" applyAlignment="1">
      <alignment wrapText="1"/>
    </xf>
    <xf numFmtId="0" fontId="6" fillId="0" borderId="2" xfId="0" applyFont="1" applyBorder="1" applyAlignment="1">
      <alignment horizontal="left" wrapText="1"/>
    </xf>
    <xf numFmtId="0" fontId="6" fillId="0" borderId="11" xfId="0" applyFont="1" applyBorder="1" applyAlignment="1">
      <alignment horizontal="left" wrapText="1"/>
    </xf>
    <xf numFmtId="0" fontId="6" fillId="0" borderId="2" xfId="0" applyFont="1" applyBorder="1" applyAlignment="1">
      <alignment wrapText="1"/>
    </xf>
    <xf numFmtId="0" fontId="6" fillId="0" borderId="1" xfId="0" applyFont="1" applyBorder="1" applyAlignment="1">
      <alignment horizontal="left" wrapText="1"/>
    </xf>
    <xf numFmtId="0" fontId="6" fillId="0" borderId="11" xfId="0" applyFont="1" applyBorder="1" applyAlignment="1">
      <alignment wrapText="1"/>
    </xf>
    <xf numFmtId="2" fontId="6" fillId="0" borderId="1" xfId="0" applyNumberFormat="1" applyFont="1" applyBorder="1" applyAlignment="1">
      <alignment wrapText="1"/>
    </xf>
    <xf numFmtId="164" fontId="6" fillId="0" borderId="1" xfId="0" applyNumberFormat="1" applyFont="1" applyBorder="1" applyAlignment="1">
      <alignment wrapText="1"/>
    </xf>
    <xf numFmtId="167" fontId="6" fillId="0" borderId="1" xfId="0" applyNumberFormat="1" applyFont="1" applyBorder="1" applyAlignment="1">
      <alignment wrapText="1"/>
    </xf>
    <xf numFmtId="167" fontId="6" fillId="0" borderId="1" xfId="0" applyNumberFormat="1" applyFont="1" applyBorder="1"/>
    <xf numFmtId="0" fontId="6" fillId="0" borderId="1" xfId="0" applyFont="1" applyBorder="1"/>
    <xf numFmtId="0" fontId="6" fillId="0" borderId="2" xfId="0" applyFont="1" applyBorder="1"/>
    <xf numFmtId="0" fontId="6" fillId="0" borderId="11" xfId="0" applyFont="1" applyBorder="1"/>
    <xf numFmtId="0" fontId="6" fillId="0" borderId="2" xfId="0" quotePrefix="1" applyFont="1" applyBorder="1" applyAlignment="1">
      <alignment horizontal="left" wrapText="1"/>
    </xf>
    <xf numFmtId="2" fontId="6" fillId="0" borderId="11" xfId="0" applyNumberFormat="1" applyFont="1" applyBorder="1" applyAlignment="1">
      <alignment wrapText="1"/>
    </xf>
    <xf numFmtId="0" fontId="6" fillId="0" borderId="5" xfId="0" applyFont="1" applyBorder="1"/>
    <xf numFmtId="0" fontId="5" fillId="0" borderId="1" xfId="0" applyFont="1" applyBorder="1" applyAlignment="1">
      <alignment wrapText="1"/>
    </xf>
    <xf numFmtId="0" fontId="6" fillId="0" borderId="1" xfId="0" applyFont="1" applyBorder="1" applyAlignment="1">
      <alignment horizontal="right"/>
    </xf>
    <xf numFmtId="165" fontId="6" fillId="0" borderId="11" xfId="0" applyNumberFormat="1" applyFont="1" applyBorder="1"/>
    <xf numFmtId="167" fontId="6" fillId="0" borderId="2" xfId="0" applyNumberFormat="1" applyFont="1" applyBorder="1"/>
    <xf numFmtId="168" fontId="6" fillId="0" borderId="0" xfId="0" applyNumberFormat="1" applyFont="1"/>
    <xf numFmtId="168" fontId="5" fillId="0" borderId="0" xfId="0" applyNumberFormat="1" applyFont="1"/>
    <xf numFmtId="164" fontId="31" fillId="0" borderId="0" xfId="0" applyNumberFormat="1" applyFont="1"/>
    <xf numFmtId="164" fontId="6" fillId="15" borderId="0" xfId="0" applyNumberFormat="1" applyFont="1" applyFill="1"/>
    <xf numFmtId="0" fontId="6" fillId="12" borderId="0" xfId="0" applyFont="1" applyFill="1" applyAlignment="1">
      <alignment horizontal="left" indent="1"/>
    </xf>
    <xf numFmtId="0" fontId="35" fillId="12" borderId="0" xfId="0" applyFont="1" applyFill="1" applyAlignment="1">
      <alignment horizontal="left" indent="1"/>
    </xf>
    <xf numFmtId="2" fontId="34" fillId="0" borderId="0" xfId="0" applyNumberFormat="1" applyFont="1"/>
    <xf numFmtId="0" fontId="6" fillId="12" borderId="3" xfId="0" applyFont="1" applyFill="1" applyBorder="1" applyAlignment="1">
      <alignment horizontal="left" wrapText="1" indent="2"/>
    </xf>
    <xf numFmtId="0" fontId="6" fillId="12" borderId="3" xfId="0" applyFont="1" applyFill="1" applyBorder="1" applyAlignment="1">
      <alignment horizontal="left" indent="3"/>
    </xf>
    <xf numFmtId="164" fontId="26" fillId="0" borderId="3" xfId="0" applyNumberFormat="1" applyFont="1" applyBorder="1"/>
    <xf numFmtId="164" fontId="6" fillId="0" borderId="3" xfId="0" applyNumberFormat="1" applyFont="1" applyBorder="1"/>
    <xf numFmtId="0" fontId="1" fillId="3" borderId="6" xfId="0" applyFont="1" applyFill="1" applyBorder="1"/>
    <xf numFmtId="0" fontId="0" fillId="13" borderId="0" xfId="0" applyFill="1"/>
    <xf numFmtId="0" fontId="14" fillId="16" borderId="5" xfId="0" applyFont="1" applyFill="1" applyBorder="1" applyProtection="1">
      <protection locked="0"/>
    </xf>
    <xf numFmtId="0" fontId="14" fillId="16" borderId="1" xfId="0" applyFont="1" applyFill="1" applyBorder="1" applyAlignment="1">
      <alignment wrapText="1"/>
    </xf>
    <xf numFmtId="2" fontId="6" fillId="16" borderId="5" xfId="0" applyNumberFormat="1" applyFont="1" applyFill="1" applyBorder="1" applyAlignment="1">
      <alignment horizontal="right"/>
    </xf>
    <xf numFmtId="2" fontId="6" fillId="16" borderId="5" xfId="0" applyNumberFormat="1" applyFont="1" applyFill="1" applyBorder="1"/>
    <xf numFmtId="165" fontId="6" fillId="16" borderId="5" xfId="0" applyNumberFormat="1" applyFont="1" applyFill="1" applyBorder="1"/>
    <xf numFmtId="164" fontId="6" fillId="16" borderId="5" xfId="0" applyNumberFormat="1" applyFont="1" applyFill="1" applyBorder="1"/>
    <xf numFmtId="0" fontId="38" fillId="16" borderId="5" xfId="0" applyFont="1" applyFill="1" applyBorder="1" applyAlignment="1">
      <alignment horizontal="left" indent="1"/>
    </xf>
    <xf numFmtId="2" fontId="31" fillId="16" borderId="5" xfId="0" applyNumberFormat="1" applyFont="1" applyFill="1" applyBorder="1" applyAlignment="1">
      <alignment horizontal="right"/>
    </xf>
    <xf numFmtId="2" fontId="31" fillId="16" borderId="5" xfId="0" applyNumberFormat="1" applyFont="1" applyFill="1" applyBorder="1"/>
    <xf numFmtId="165" fontId="31" fillId="16" borderId="5" xfId="0" applyNumberFormat="1" applyFont="1" applyFill="1" applyBorder="1"/>
    <xf numFmtId="164" fontId="31" fillId="16" borderId="5" xfId="0" applyNumberFormat="1" applyFont="1" applyFill="1" applyBorder="1"/>
    <xf numFmtId="0" fontId="38" fillId="16" borderId="5" xfId="0" applyFont="1" applyFill="1" applyBorder="1"/>
    <xf numFmtId="166" fontId="31" fillId="16" borderId="5" xfId="0" applyNumberFormat="1" applyFont="1" applyFill="1" applyBorder="1"/>
    <xf numFmtId="0" fontId="38" fillId="16" borderId="5" xfId="0" applyFont="1" applyFill="1" applyBorder="1" applyProtection="1">
      <protection locked="0"/>
    </xf>
    <xf numFmtId="0" fontId="38" fillId="16" borderId="1" xfId="0" applyFont="1" applyFill="1" applyBorder="1" applyAlignment="1">
      <alignment wrapText="1"/>
    </xf>
    <xf numFmtId="0" fontId="6" fillId="16" borderId="2" xfId="0" applyFont="1" applyFill="1" applyBorder="1"/>
    <xf numFmtId="166" fontId="31" fillId="16" borderId="1" xfId="0" applyNumberFormat="1" applyFont="1" applyFill="1" applyBorder="1"/>
    <xf numFmtId="0" fontId="31" fillId="16" borderId="1" xfId="0" applyFont="1" applyFill="1" applyBorder="1" applyProtection="1">
      <protection locked="0"/>
    </xf>
    <xf numFmtId="0" fontId="31" fillId="16" borderId="2" xfId="0" applyFont="1" applyFill="1" applyBorder="1"/>
    <xf numFmtId="2" fontId="31" fillId="16" borderId="1" xfId="0" applyNumberFormat="1" applyFont="1" applyFill="1" applyBorder="1"/>
    <xf numFmtId="165" fontId="31" fillId="16" borderId="1" xfId="0" applyNumberFormat="1" applyFont="1" applyFill="1" applyBorder="1"/>
    <xf numFmtId="164" fontId="31" fillId="16" borderId="1" xfId="0" applyNumberFormat="1" applyFont="1" applyFill="1" applyBorder="1"/>
    <xf numFmtId="2" fontId="5" fillId="0" borderId="1" xfId="0" applyNumberFormat="1" applyFont="1" applyBorder="1" applyAlignment="1">
      <alignment horizontal="right"/>
    </xf>
    <xf numFmtId="2" fontId="5" fillId="0" borderId="0" xfId="0" applyNumberFormat="1" applyFont="1"/>
    <xf numFmtId="2" fontId="38" fillId="16" borderId="5" xfId="0" applyNumberFormat="1" applyFont="1" applyFill="1" applyBorder="1"/>
    <xf numFmtId="0" fontId="31" fillId="16" borderId="3" xfId="0" applyFont="1" applyFill="1" applyBorder="1"/>
    <xf numFmtId="0" fontId="6" fillId="10" borderId="0" xfId="0" applyFont="1" applyFill="1"/>
    <xf numFmtId="0" fontId="6" fillId="0" borderId="9" xfId="0" applyFont="1" applyBorder="1"/>
    <xf numFmtId="0" fontId="0" fillId="10" borderId="0" xfId="0" applyFill="1"/>
    <xf numFmtId="0" fontId="38" fillId="16" borderId="3" xfId="0" applyFont="1" applyFill="1" applyBorder="1" applyAlignment="1">
      <alignment horizontal="left" indent="1"/>
    </xf>
    <xf numFmtId="0" fontId="31" fillId="16" borderId="5" xfId="0" applyFont="1" applyFill="1" applyBorder="1" applyProtection="1">
      <protection locked="0"/>
    </xf>
    <xf numFmtId="164" fontId="31" fillId="16" borderId="1" xfId="0" applyNumberFormat="1" applyFont="1" applyFill="1" applyBorder="1" applyAlignment="1">
      <alignment wrapText="1"/>
    </xf>
    <xf numFmtId="164" fontId="31" fillId="16" borderId="0" xfId="0" applyNumberFormat="1" applyFont="1" applyFill="1"/>
    <xf numFmtId="0" fontId="31" fillId="16" borderId="2" xfId="0" applyFont="1" applyFill="1" applyBorder="1" applyProtection="1">
      <protection locked="0"/>
    </xf>
    <xf numFmtId="2" fontId="31" fillId="16" borderId="2" xfId="0" applyNumberFormat="1" applyFont="1" applyFill="1" applyBorder="1" applyAlignment="1">
      <alignment wrapText="1"/>
    </xf>
    <xf numFmtId="2" fontId="31" fillId="16" borderId="2" xfId="0" applyNumberFormat="1" applyFont="1" applyFill="1" applyBorder="1"/>
    <xf numFmtId="0" fontId="38" fillId="16" borderId="14" xfId="0" applyFont="1" applyFill="1" applyBorder="1" applyAlignment="1">
      <alignment horizontal="left" indent="1"/>
    </xf>
    <xf numFmtId="2" fontId="31" fillId="16" borderId="13" xfId="0" applyNumberFormat="1" applyFont="1" applyFill="1" applyBorder="1"/>
    <xf numFmtId="0" fontId="31" fillId="16" borderId="13" xfId="0" applyFont="1" applyFill="1" applyBorder="1" applyProtection="1">
      <protection locked="0"/>
    </xf>
    <xf numFmtId="0" fontId="31" fillId="16" borderId="2" xfId="0" applyFont="1" applyFill="1" applyBorder="1" applyAlignment="1">
      <alignment wrapText="1"/>
    </xf>
    <xf numFmtId="164" fontId="31" fillId="0" borderId="2" xfId="0" applyNumberFormat="1" applyFont="1" applyBorder="1"/>
    <xf numFmtId="164" fontId="31" fillId="0" borderId="5" xfId="0" applyNumberFormat="1" applyFont="1" applyBorder="1"/>
    <xf numFmtId="0" fontId="31" fillId="0" borderId="0" xfId="0" applyFont="1"/>
    <xf numFmtId="0" fontId="38" fillId="16" borderId="6" xfId="1" applyNumberFormat="1" applyFont="1" applyFill="1" applyBorder="1" applyAlignment="1">
      <alignment horizontal="left" indent="1"/>
    </xf>
    <xf numFmtId="0" fontId="31" fillId="16" borderId="2" xfId="0" applyFont="1" applyFill="1" applyBorder="1" applyAlignment="1">
      <alignment horizontal="left" wrapText="1"/>
    </xf>
    <xf numFmtId="165" fontId="31" fillId="16" borderId="2" xfId="0" applyNumberFormat="1" applyFont="1" applyFill="1" applyBorder="1"/>
    <xf numFmtId="0" fontId="31" fillId="16" borderId="5" xfId="0" applyFont="1" applyFill="1" applyBorder="1" applyAlignment="1">
      <alignment wrapText="1"/>
    </xf>
    <xf numFmtId="0" fontId="31" fillId="16" borderId="1" xfId="0" applyFont="1" applyFill="1" applyBorder="1" applyAlignment="1">
      <alignment wrapText="1"/>
    </xf>
    <xf numFmtId="0" fontId="38" fillId="16" borderId="14" xfId="1" applyNumberFormat="1" applyFont="1" applyFill="1" applyBorder="1" applyAlignment="1">
      <alignment horizontal="left" indent="1"/>
    </xf>
    <xf numFmtId="2" fontId="31" fillId="16" borderId="13" xfId="0" applyNumberFormat="1" applyFont="1" applyFill="1" applyBorder="1" applyAlignment="1">
      <alignment wrapText="1"/>
    </xf>
    <xf numFmtId="164" fontId="31" fillId="16" borderId="2" xfId="0" applyNumberFormat="1" applyFont="1" applyFill="1" applyBorder="1" applyAlignment="1">
      <alignment wrapText="1"/>
    </xf>
    <xf numFmtId="167" fontId="6" fillId="0" borderId="0" xfId="0" applyNumberFormat="1" applyFont="1"/>
    <xf numFmtId="2" fontId="6" fillId="0" borderId="2" xfId="0" applyNumberFormat="1" applyFont="1" applyBorder="1" applyAlignment="1">
      <alignment horizontal="right"/>
    </xf>
    <xf numFmtId="0" fontId="38" fillId="16" borderId="2" xfId="0" applyFont="1" applyFill="1" applyBorder="1"/>
    <xf numFmtId="0" fontId="14" fillId="7" borderId="2" xfId="0" applyFont="1" applyFill="1" applyBorder="1" applyProtection="1">
      <protection locked="0"/>
    </xf>
    <xf numFmtId="0" fontId="14" fillId="2" borderId="2" xfId="0" applyFont="1" applyFill="1" applyBorder="1" applyProtection="1">
      <protection locked="0"/>
    </xf>
    <xf numFmtId="0" fontId="14" fillId="7" borderId="11" xfId="0" applyFont="1" applyFill="1" applyBorder="1" applyProtection="1">
      <protection locked="0"/>
    </xf>
    <xf numFmtId="0" fontId="14" fillId="2" borderId="11" xfId="0" applyFont="1" applyFill="1" applyBorder="1" applyProtection="1">
      <protection locked="0"/>
    </xf>
    <xf numFmtId="0" fontId="14" fillId="7" borderId="0" xfId="0" applyFont="1" applyFill="1" applyProtection="1">
      <protection locked="0"/>
    </xf>
    <xf numFmtId="0" fontId="14" fillId="2" borderId="0" xfId="0" applyFont="1" applyFill="1" applyProtection="1">
      <protection locked="0"/>
    </xf>
    <xf numFmtId="0" fontId="38" fillId="16" borderId="13" xfId="0" applyFont="1" applyFill="1" applyBorder="1" applyProtection="1">
      <protection locked="0"/>
    </xf>
    <xf numFmtId="0" fontId="38" fillId="16" borderId="2" xfId="0" applyFont="1" applyFill="1" applyBorder="1" applyProtection="1">
      <protection locked="0"/>
    </xf>
    <xf numFmtId="0" fontId="5" fillId="7" borderId="1" xfId="0" applyFont="1" applyFill="1" applyBorder="1" applyAlignment="1">
      <alignment horizontal="right"/>
    </xf>
    <xf numFmtId="0" fontId="5" fillId="7" borderId="0" xfId="0" applyFont="1" applyFill="1"/>
    <xf numFmtId="0" fontId="5" fillId="7" borderId="1" xfId="0" applyFont="1" applyFill="1" applyBorder="1"/>
    <xf numFmtId="0" fontId="5" fillId="14" borderId="1" xfId="0" applyFont="1" applyFill="1" applyBorder="1" applyAlignment="1">
      <alignment horizontal="right"/>
    </xf>
    <xf numFmtId="0" fontId="5" fillId="2" borderId="1" xfId="0" applyFont="1" applyFill="1" applyBorder="1" applyAlignment="1">
      <alignment horizontal="right"/>
    </xf>
    <xf numFmtId="0" fontId="5" fillId="14" borderId="0" xfId="0" applyFont="1" applyFill="1"/>
    <xf numFmtId="0" fontId="5" fillId="2" borderId="0" xfId="0" applyFont="1" applyFill="1"/>
    <xf numFmtId="0" fontId="5" fillId="14" borderId="1" xfId="0" applyFont="1" applyFill="1" applyBorder="1"/>
    <xf numFmtId="0" fontId="5" fillId="2" borderId="1" xfId="0" applyFont="1" applyFill="1" applyBorder="1"/>
    <xf numFmtId="0" fontId="39" fillId="7" borderId="0" xfId="0" applyFont="1" applyFill="1" applyProtection="1">
      <protection locked="0"/>
    </xf>
    <xf numFmtId="0" fontId="39" fillId="2" borderId="0" xfId="0" applyFont="1" applyFill="1" applyProtection="1">
      <protection locked="0"/>
    </xf>
    <xf numFmtId="0" fontId="39" fillId="7" borderId="0" xfId="0" applyFont="1" applyFill="1"/>
    <xf numFmtId="0" fontId="39" fillId="2" borderId="0" xfId="0" applyFont="1" applyFill="1"/>
    <xf numFmtId="0" fontId="5" fillId="7" borderId="0" xfId="0" applyFont="1" applyFill="1" applyAlignment="1">
      <alignment horizontal="right"/>
    </xf>
    <xf numFmtId="0" fontId="5" fillId="18" borderId="0" xfId="0" applyFont="1" applyFill="1" applyAlignment="1">
      <alignment horizontal="right"/>
    </xf>
    <xf numFmtId="164" fontId="9" fillId="0" borderId="0" xfId="0" applyNumberFormat="1" applyFont="1" applyAlignment="1">
      <alignment horizontal="right"/>
    </xf>
    <xf numFmtId="0" fontId="39" fillId="7" borderId="0" xfId="0" applyFont="1" applyFill="1" applyAlignment="1">
      <alignment horizontal="right"/>
    </xf>
    <xf numFmtId="0" fontId="39" fillId="18" borderId="0" xfId="0" applyFont="1" applyFill="1" applyAlignment="1">
      <alignment horizontal="right"/>
    </xf>
    <xf numFmtId="164" fontId="17" fillId="0" borderId="0" xfId="0" applyNumberFormat="1" applyFont="1" applyAlignment="1">
      <alignment horizontal="right"/>
    </xf>
    <xf numFmtId="0" fontId="6" fillId="7" borderId="0" xfId="0" applyFont="1" applyFill="1" applyAlignment="1">
      <alignment horizontal="right"/>
    </xf>
    <xf numFmtId="0" fontId="6" fillId="17" borderId="0" xfId="0" applyFont="1" applyFill="1" applyAlignment="1">
      <alignment horizontal="right"/>
    </xf>
    <xf numFmtId="0" fontId="6" fillId="18" borderId="0" xfId="0" applyFont="1" applyFill="1" applyAlignment="1">
      <alignment horizontal="right"/>
    </xf>
    <xf numFmtId="0" fontId="5" fillId="17" borderId="1" xfId="0" applyFont="1" applyFill="1" applyBorder="1" applyAlignment="1">
      <alignment horizontal="right"/>
    </xf>
    <xf numFmtId="0" fontId="4" fillId="0" borderId="0" xfId="0" applyFont="1" applyAlignment="1">
      <alignment horizontal="right"/>
    </xf>
    <xf numFmtId="0" fontId="5" fillId="18" borderId="1" xfId="0" applyFont="1" applyFill="1" applyBorder="1" applyAlignment="1">
      <alignment horizontal="right"/>
    </xf>
    <xf numFmtId="0" fontId="6" fillId="17" borderId="1" xfId="0" applyFont="1" applyFill="1" applyBorder="1"/>
    <xf numFmtId="0" fontId="6" fillId="18" borderId="1" xfId="0" applyFont="1" applyFill="1" applyBorder="1"/>
    <xf numFmtId="0" fontId="6" fillId="7" borderId="13" xfId="0" applyFont="1" applyFill="1" applyBorder="1"/>
    <xf numFmtId="0" fontId="6" fillId="17" borderId="13" xfId="0" applyFont="1" applyFill="1" applyBorder="1"/>
    <xf numFmtId="0" fontId="6" fillId="18" borderId="13" xfId="0" applyFont="1" applyFill="1" applyBorder="1"/>
    <xf numFmtId="0" fontId="6" fillId="17" borderId="0" xfId="0" applyFont="1" applyFill="1"/>
    <xf numFmtId="0" fontId="6" fillId="18" borderId="0" xfId="0" applyFont="1" applyFill="1"/>
    <xf numFmtId="0" fontId="5" fillId="17" borderId="0" xfId="0" applyFont="1" applyFill="1"/>
    <xf numFmtId="0" fontId="5" fillId="18" borderId="0" xfId="0" applyFont="1" applyFill="1"/>
    <xf numFmtId="0" fontId="6" fillId="7" borderId="5" xfId="0" applyFont="1" applyFill="1" applyBorder="1"/>
    <xf numFmtId="0" fontId="6" fillId="17" borderId="5" xfId="0" applyFont="1" applyFill="1" applyBorder="1"/>
    <xf numFmtId="0" fontId="6" fillId="18" borderId="5" xfId="0" applyFont="1" applyFill="1" applyBorder="1"/>
    <xf numFmtId="0" fontId="6" fillId="17" borderId="2" xfId="0" applyFont="1" applyFill="1" applyBorder="1"/>
    <xf numFmtId="0" fontId="6" fillId="18" borderId="2" xfId="0" applyFont="1" applyFill="1" applyBorder="1"/>
    <xf numFmtId="0" fontId="35" fillId="7" borderId="1" xfId="0" applyFont="1" applyFill="1" applyBorder="1" applyAlignment="1">
      <alignment horizontal="center"/>
    </xf>
    <xf numFmtId="0" fontId="35" fillId="18" borderId="1" xfId="0" applyFont="1" applyFill="1" applyBorder="1" applyAlignment="1">
      <alignment horizontal="center"/>
    </xf>
    <xf numFmtId="0" fontId="35" fillId="7" borderId="2" xfId="0" applyFont="1" applyFill="1" applyBorder="1" applyAlignment="1">
      <alignment horizontal="center"/>
    </xf>
    <xf numFmtId="0" fontId="35" fillId="18" borderId="2" xfId="0" applyFont="1" applyFill="1" applyBorder="1" applyAlignment="1">
      <alignment horizontal="center"/>
    </xf>
    <xf numFmtId="0" fontId="35" fillId="17" borderId="5" xfId="0" applyFont="1" applyFill="1" applyBorder="1" applyAlignment="1">
      <alignment horizontal="center"/>
    </xf>
    <xf numFmtId="0" fontId="35" fillId="18" borderId="5" xfId="0" applyFont="1" applyFill="1" applyBorder="1" applyAlignment="1">
      <alignment horizontal="center"/>
    </xf>
    <xf numFmtId="0" fontId="6" fillId="7" borderId="11" xfId="0" applyFont="1" applyFill="1" applyBorder="1"/>
    <xf numFmtId="0" fontId="35" fillId="17" borderId="11" xfId="0" applyFont="1" applyFill="1" applyBorder="1" applyAlignment="1">
      <alignment horizontal="center"/>
    </xf>
    <xf numFmtId="0" fontId="6" fillId="17" borderId="11" xfId="0" applyFont="1" applyFill="1" applyBorder="1"/>
    <xf numFmtId="0" fontId="6" fillId="18" borderId="11" xfId="0" applyFont="1" applyFill="1" applyBorder="1"/>
    <xf numFmtId="0" fontId="35" fillId="18" borderId="11" xfId="0" applyFont="1" applyFill="1" applyBorder="1" applyAlignment="1">
      <alignment horizontal="center"/>
    </xf>
    <xf numFmtId="0" fontId="35" fillId="17" borderId="1" xfId="0" applyFont="1" applyFill="1" applyBorder="1" applyAlignment="1">
      <alignment horizontal="center"/>
    </xf>
    <xf numFmtId="0" fontId="35" fillId="17" borderId="2" xfId="0" applyFont="1" applyFill="1" applyBorder="1" applyAlignment="1">
      <alignment horizontal="center"/>
    </xf>
    <xf numFmtId="0" fontId="0" fillId="0" borderId="1" xfId="0" applyBorder="1"/>
    <xf numFmtId="0" fontId="23" fillId="0" borderId="0" xfId="0" applyFont="1"/>
    <xf numFmtId="0" fontId="31" fillId="0" borderId="1" xfId="0" applyFont="1" applyBorder="1"/>
    <xf numFmtId="164" fontId="9" fillId="0" borderId="5" xfId="0" applyNumberFormat="1" applyFont="1" applyBorder="1"/>
    <xf numFmtId="164" fontId="9" fillId="0" borderId="1" xfId="0" applyNumberFormat="1" applyFont="1" applyBorder="1"/>
    <xf numFmtId="0" fontId="5" fillId="17" borderId="1" xfId="0" applyFont="1" applyFill="1" applyBorder="1"/>
    <xf numFmtId="0" fontId="5" fillId="18" borderId="1" xfId="0" applyFont="1" applyFill="1" applyBorder="1"/>
    <xf numFmtId="164" fontId="9" fillId="0" borderId="2" xfId="0" applyNumberFormat="1" applyFont="1" applyBorder="1"/>
    <xf numFmtId="164" fontId="6" fillId="7" borderId="1" xfId="0" applyNumberFormat="1" applyFont="1" applyFill="1" applyBorder="1"/>
    <xf numFmtId="164" fontId="6" fillId="17" borderId="1" xfId="0" applyNumberFormat="1" applyFont="1" applyFill="1" applyBorder="1"/>
    <xf numFmtId="164" fontId="6" fillId="17" borderId="2" xfId="0" applyNumberFormat="1" applyFont="1" applyFill="1" applyBorder="1"/>
    <xf numFmtId="165" fontId="6" fillId="18" borderId="2" xfId="0" applyNumberFormat="1" applyFont="1" applyFill="1" applyBorder="1"/>
    <xf numFmtId="165" fontId="6" fillId="7" borderId="1" xfId="0" applyNumberFormat="1" applyFont="1" applyFill="1" applyBorder="1"/>
    <xf numFmtId="165" fontId="6" fillId="17" borderId="1" xfId="0" applyNumberFormat="1" applyFont="1" applyFill="1" applyBorder="1"/>
    <xf numFmtId="165" fontId="6" fillId="17" borderId="2" xfId="0" applyNumberFormat="1" applyFont="1" applyFill="1" applyBorder="1"/>
    <xf numFmtId="165" fontId="6" fillId="18" borderId="2" xfId="0" quotePrefix="1" applyNumberFormat="1" applyFont="1" applyFill="1" applyBorder="1"/>
    <xf numFmtId="165" fontId="6" fillId="18" borderId="0" xfId="0" applyNumberFormat="1" applyFont="1" applyFill="1"/>
    <xf numFmtId="165" fontId="6" fillId="7" borderId="5" xfId="0" applyNumberFormat="1" applyFont="1" applyFill="1" applyBorder="1"/>
    <xf numFmtId="165" fontId="6" fillId="17" borderId="0" xfId="0" applyNumberFormat="1" applyFont="1" applyFill="1"/>
    <xf numFmtId="165" fontId="6" fillId="17" borderId="1" xfId="0" quotePrefix="1" applyNumberFormat="1" applyFont="1" applyFill="1" applyBorder="1"/>
    <xf numFmtId="165" fontId="6" fillId="17" borderId="0" xfId="0" quotePrefix="1" applyNumberFormat="1" applyFont="1" applyFill="1"/>
    <xf numFmtId="165" fontId="6" fillId="18" borderId="0" xfId="0" quotePrefix="1" applyNumberFormat="1" applyFont="1" applyFill="1"/>
    <xf numFmtId="165" fontId="6" fillId="17" borderId="2" xfId="0" quotePrefix="1" applyNumberFormat="1" applyFont="1" applyFill="1" applyBorder="1"/>
    <xf numFmtId="164" fontId="0" fillId="5" borderId="0" xfId="0" applyNumberFormat="1" applyFill="1"/>
    <xf numFmtId="0" fontId="4" fillId="13" borderId="0" xfId="0" applyFont="1" applyFill="1" applyAlignment="1">
      <alignment horizontal="center"/>
    </xf>
    <xf numFmtId="0" fontId="5" fillId="13" borderId="0" xfId="0" applyFont="1" applyFill="1" applyAlignment="1">
      <alignment horizontal="center"/>
    </xf>
    <xf numFmtId="0" fontId="7" fillId="6" borderId="12" xfId="0" applyFont="1" applyFill="1" applyBorder="1" applyAlignment="1">
      <alignment horizontal="left" wrapText="1"/>
    </xf>
    <xf numFmtId="0" fontId="7" fillId="6" borderId="8" xfId="0" applyFont="1" applyFill="1" applyBorder="1" applyAlignment="1">
      <alignment horizontal="left" wrapText="1"/>
    </xf>
    <xf numFmtId="0" fontId="22" fillId="0" borderId="0" xfId="3" applyAlignment="1">
      <alignment horizontal="left" indent="2"/>
    </xf>
  </cellXfs>
  <cellStyles count="5">
    <cellStyle name="Comma" xfId="1" builtinId="3"/>
    <cellStyle name="Hyperlink" xfId="3" builtinId="8"/>
    <cellStyle name="Normal" xfId="0" builtinId="0"/>
    <cellStyle name="Normal 2" xfId="4" xr:uid="{00000000-0005-0000-0000-000003000000}"/>
    <cellStyle name="Percent" xfId="2" builtinId="5"/>
  </cellStyles>
  <dxfs count="0"/>
  <tableStyles count="0" defaultTableStyle="TableStyleMedium9" defaultPivotStyle="PivotStyleLight16"/>
  <colors>
    <mruColors>
      <color rgb="FF00FF00"/>
      <color rgb="FF99CCFF"/>
      <color rgb="FFFFFF99"/>
      <color rgb="FFFF00FF"/>
      <color rgb="FF00FFFF"/>
      <color rgb="FFCCFFFF"/>
      <color rgb="FF33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apor.org/wp-content/uploads/2023/04/Standards-Definitions-10th-edition.pdf" TargetMode="External"/><Relationship Id="rId1" Type="http://schemas.openxmlformats.org/officeDocument/2006/relationships/hyperlink" Target="http://www.aapor.org/Communications/AAPOR-Journals/Standard-Definitions.asp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7"/>
  <sheetViews>
    <sheetView tabSelected="1" topLeftCell="A66" workbookViewId="0">
      <selection activeCell="A84" sqref="A84"/>
    </sheetView>
  </sheetViews>
  <sheetFormatPr defaultRowHeight="13.2"/>
  <cols>
    <col min="1" max="1" width="171" customWidth="1"/>
  </cols>
  <sheetData>
    <row r="1" spans="1:1">
      <c r="A1" s="54"/>
    </row>
    <row r="2" spans="1:1">
      <c r="A2" s="48"/>
    </row>
    <row r="3" spans="1:1" ht="15.6">
      <c r="A3" s="62" t="s">
        <v>67</v>
      </c>
    </row>
    <row r="4" spans="1:1">
      <c r="A4" s="47"/>
    </row>
    <row r="5" spans="1:1">
      <c r="A5" s="51" t="s">
        <v>434</v>
      </c>
    </row>
    <row r="6" spans="1:1">
      <c r="A6" s="51" t="s">
        <v>84</v>
      </c>
    </row>
    <row r="8" spans="1:1">
      <c r="A8" s="51" t="s">
        <v>435</v>
      </c>
    </row>
    <row r="9" spans="1:1">
      <c r="A9" s="51" t="s">
        <v>436</v>
      </c>
    </row>
    <row r="10" spans="1:1">
      <c r="A10" s="51" t="s">
        <v>470</v>
      </c>
    </row>
    <row r="11" spans="1:1">
      <c r="A11" s="51" t="s">
        <v>471</v>
      </c>
    </row>
    <row r="12" spans="1:1">
      <c r="A12" s="48"/>
    </row>
    <row r="13" spans="1:1">
      <c r="A13" s="48" t="s">
        <v>69</v>
      </c>
    </row>
    <row r="14" spans="1:1">
      <c r="A14" s="48"/>
    </row>
    <row r="15" spans="1:1">
      <c r="A15" s="51" t="s">
        <v>437</v>
      </c>
    </row>
    <row r="16" spans="1:1">
      <c r="A16" s="51" t="s">
        <v>438</v>
      </c>
    </row>
    <row r="17" spans="1:2">
      <c r="A17" s="51"/>
    </row>
    <row r="18" spans="1:2">
      <c r="A18" s="51" t="s">
        <v>439</v>
      </c>
      <c r="B18" s="51"/>
    </row>
    <row r="19" spans="1:2">
      <c r="A19" s="48"/>
    </row>
    <row r="20" spans="1:2">
      <c r="A20" s="54"/>
    </row>
    <row r="21" spans="1:2">
      <c r="A21" s="48"/>
    </row>
    <row r="22" spans="1:2">
      <c r="A22" s="47" t="s">
        <v>68</v>
      </c>
    </row>
    <row r="23" spans="1:2">
      <c r="A23" s="47"/>
    </row>
    <row r="24" spans="1:2">
      <c r="A24" s="51" t="s">
        <v>85</v>
      </c>
    </row>
    <row r="25" spans="1:2">
      <c r="A25" s="51" t="s">
        <v>75</v>
      </c>
    </row>
    <row r="26" spans="1:2">
      <c r="A26" s="51" t="s">
        <v>76</v>
      </c>
    </row>
    <row r="27" spans="1:2">
      <c r="A27" s="51" t="s">
        <v>77</v>
      </c>
    </row>
    <row r="29" spans="1:2">
      <c r="A29" s="51" t="s">
        <v>78</v>
      </c>
    </row>
    <row r="30" spans="1:2">
      <c r="A30" s="52" t="s">
        <v>91</v>
      </c>
    </row>
    <row r="31" spans="1:2">
      <c r="A31" s="52"/>
    </row>
    <row r="32" spans="1:2">
      <c r="A32" s="55"/>
    </row>
    <row r="33" spans="1:18">
      <c r="A33" s="52"/>
    </row>
    <row r="34" spans="1:18">
      <c r="A34" s="47" t="s">
        <v>440</v>
      </c>
    </row>
    <row r="35" spans="1:18">
      <c r="A35" s="47"/>
    </row>
    <row r="36" spans="1:18">
      <c r="A36" s="51" t="s">
        <v>441</v>
      </c>
    </row>
    <row r="37" spans="1:18">
      <c r="A37" s="51" t="s">
        <v>442</v>
      </c>
    </row>
    <row r="38" spans="1:18">
      <c r="A38" s="48"/>
    </row>
    <row r="39" spans="1:18">
      <c r="A39" s="51" t="s">
        <v>443</v>
      </c>
    </row>
    <row r="40" spans="1:18">
      <c r="A40" s="48"/>
    </row>
    <row r="41" spans="1:18">
      <c r="A41" s="63" t="s">
        <v>444</v>
      </c>
    </row>
    <row r="42" spans="1:18">
      <c r="A42" s="63" t="s">
        <v>79</v>
      </c>
      <c r="R42" t="s">
        <v>66</v>
      </c>
    </row>
    <row r="43" spans="1:18">
      <c r="A43" s="48"/>
    </row>
    <row r="44" spans="1:18">
      <c r="A44" s="53" t="s">
        <v>80</v>
      </c>
    </row>
    <row r="45" spans="1:18">
      <c r="A45" s="51" t="s">
        <v>490</v>
      </c>
    </row>
    <row r="46" spans="1:18">
      <c r="A46" s="51" t="s">
        <v>491</v>
      </c>
    </row>
    <row r="47" spans="1:18">
      <c r="A47" s="51" t="s">
        <v>492</v>
      </c>
    </row>
    <row r="49" spans="1:1">
      <c r="A49" s="53" t="s">
        <v>445</v>
      </c>
    </row>
    <row r="50" spans="1:1">
      <c r="A50" s="51" t="s">
        <v>446</v>
      </c>
    </row>
    <row r="51" spans="1:1">
      <c r="A51" s="51" t="s">
        <v>453</v>
      </c>
    </row>
    <row r="52" spans="1:1">
      <c r="A52" s="51"/>
    </row>
    <row r="53" spans="1:1">
      <c r="A53" s="53" t="s">
        <v>447</v>
      </c>
    </row>
    <row r="54" spans="1:1">
      <c r="A54" s="51" t="s">
        <v>454</v>
      </c>
    </row>
    <row r="55" spans="1:1">
      <c r="A55" s="51" t="s">
        <v>455</v>
      </c>
    </row>
    <row r="56" spans="1:1">
      <c r="A56" s="51" t="s">
        <v>493</v>
      </c>
    </row>
    <row r="57" spans="1:1">
      <c r="A57" s="51"/>
    </row>
    <row r="58" spans="1:1">
      <c r="A58" s="53" t="s">
        <v>448</v>
      </c>
    </row>
    <row r="59" spans="1:1">
      <c r="A59" s="51" t="s">
        <v>449</v>
      </c>
    </row>
    <row r="60" spans="1:1">
      <c r="A60" s="51" t="s">
        <v>494</v>
      </c>
    </row>
    <row r="61" spans="1:1">
      <c r="A61" s="51"/>
    </row>
    <row r="62" spans="1:1">
      <c r="A62" s="53" t="s">
        <v>450</v>
      </c>
    </row>
    <row r="63" spans="1:1">
      <c r="A63" s="51" t="s">
        <v>451</v>
      </c>
    </row>
    <row r="64" spans="1:1">
      <c r="A64" s="51" t="s">
        <v>456</v>
      </c>
    </row>
    <row r="65" spans="1:1">
      <c r="A65" s="51" t="s">
        <v>495</v>
      </c>
    </row>
    <row r="66" spans="1:1">
      <c r="A66" s="51"/>
    </row>
    <row r="67" spans="1:1">
      <c r="A67" s="56"/>
    </row>
    <row r="69" spans="1:1">
      <c r="A69" s="49" t="s">
        <v>62</v>
      </c>
    </row>
    <row r="70" spans="1:1">
      <c r="A70" s="49"/>
    </row>
    <row r="71" spans="1:1">
      <c r="A71" s="23" t="s">
        <v>489</v>
      </c>
    </row>
    <row r="72" spans="1:1">
      <c r="A72" s="23"/>
    </row>
    <row r="73" spans="1:1">
      <c r="A73" s="23" t="s">
        <v>496</v>
      </c>
    </row>
    <row r="74" spans="1:1">
      <c r="A74" s="23"/>
    </row>
    <row r="75" spans="1:1">
      <c r="A75" s="23" t="s">
        <v>86</v>
      </c>
    </row>
    <row r="76" spans="1:1">
      <c r="A76" s="23"/>
    </row>
    <row r="77" spans="1:1">
      <c r="A77" s="23" t="s">
        <v>71</v>
      </c>
    </row>
    <row r="78" spans="1:1">
      <c r="A78" s="23" t="s">
        <v>72</v>
      </c>
    </row>
    <row r="79" spans="1:1">
      <c r="A79" s="51" t="s">
        <v>73</v>
      </c>
    </row>
    <row r="80" spans="1:1">
      <c r="A80" s="51" t="s">
        <v>74</v>
      </c>
    </row>
    <row r="81" spans="1:1">
      <c r="A81" s="51" t="s">
        <v>497</v>
      </c>
    </row>
    <row r="82" spans="1:1">
      <c r="A82" s="51"/>
    </row>
    <row r="83" spans="1:1">
      <c r="A83" s="51" t="s">
        <v>92</v>
      </c>
    </row>
    <row r="84" spans="1:1">
      <c r="A84" s="388" t="s">
        <v>517</v>
      </c>
    </row>
    <row r="85" spans="1:1">
      <c r="A85" s="52"/>
    </row>
    <row r="86" spans="1:1">
      <c r="A86" s="51" t="s">
        <v>452</v>
      </c>
    </row>
    <row r="87" spans="1:1">
      <c r="A87" s="51" t="s">
        <v>498</v>
      </c>
    </row>
  </sheetData>
  <phoneticPr fontId="0" type="noConversion"/>
  <hyperlinks>
    <hyperlink ref="A30" r:id="rId1" xr:uid="{00000000-0004-0000-0000-000000000000}"/>
    <hyperlink ref="A84" r:id="rId2" xr:uid="{F0FB9AE4-C258-4BCD-9013-B9113DC76A33}"/>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E527D-7FF8-4826-8A28-9871D6188250}">
  <dimension ref="A1:Q228"/>
  <sheetViews>
    <sheetView topLeftCell="A73" zoomScaleNormal="100" workbookViewId="0">
      <selection activeCell="A84" sqref="A84"/>
    </sheetView>
  </sheetViews>
  <sheetFormatPr defaultRowHeight="13.2"/>
  <cols>
    <col min="1" max="1" width="100.88671875" customWidth="1"/>
    <col min="2" max="2" width="10.44140625" style="44" customWidth="1"/>
    <col min="3" max="6" width="11.77734375" customWidth="1"/>
    <col min="7" max="7" width="1.77734375" customWidth="1"/>
    <col min="8" max="11" width="11.77734375" customWidth="1"/>
    <col min="12" max="12" width="1.77734375" customWidth="1"/>
    <col min="13" max="14" width="12.77734375" customWidth="1"/>
  </cols>
  <sheetData>
    <row r="1" spans="1:13" ht="23.4" thickTop="1" thickBot="1">
      <c r="A1" s="27" t="s">
        <v>41</v>
      </c>
      <c r="B1" s="42"/>
      <c r="C1" s="70" t="s">
        <v>107</v>
      </c>
      <c r="D1" s="70"/>
      <c r="E1" s="70"/>
      <c r="F1" s="70"/>
      <c r="G1" s="70"/>
      <c r="H1" s="70"/>
      <c r="I1" s="245"/>
      <c r="J1" s="245"/>
      <c r="K1" s="245"/>
      <c r="L1" s="245"/>
      <c r="M1" s="245"/>
    </row>
    <row r="2" spans="1:13" ht="12.75" customHeight="1" thickTop="1">
      <c r="A2" s="29" t="s">
        <v>105</v>
      </c>
      <c r="B2" s="43"/>
      <c r="C2" s="70" t="s">
        <v>108</v>
      </c>
      <c r="D2" s="70"/>
      <c r="E2" s="70"/>
      <c r="F2" s="70"/>
      <c r="G2" s="70"/>
      <c r="H2" s="70"/>
      <c r="I2" s="245"/>
      <c r="J2" s="245"/>
      <c r="K2" s="245"/>
      <c r="L2" s="245"/>
      <c r="M2" s="245"/>
    </row>
    <row r="3" spans="1:13" ht="12.75" customHeight="1">
      <c r="A3" s="29"/>
      <c r="B3" s="43"/>
      <c r="C3" s="70" t="s">
        <v>509</v>
      </c>
      <c r="D3" s="70"/>
      <c r="E3" s="70"/>
      <c r="F3" s="70"/>
      <c r="G3" s="70"/>
      <c r="H3" s="70"/>
      <c r="I3" s="245"/>
      <c r="J3" s="245"/>
      <c r="K3" s="245"/>
      <c r="L3" s="245"/>
      <c r="M3" s="245"/>
    </row>
    <row r="4" spans="1:13" ht="12.75" customHeight="1">
      <c r="A4" s="29"/>
      <c r="B4" s="43"/>
      <c r="C4" s="70" t="s">
        <v>510</v>
      </c>
      <c r="D4" s="70"/>
      <c r="E4" s="70"/>
      <c r="F4" s="70"/>
      <c r="G4" s="70"/>
      <c r="H4" s="70"/>
      <c r="I4" s="245"/>
      <c r="J4" s="245"/>
      <c r="K4" s="245"/>
      <c r="L4" s="245"/>
      <c r="M4" s="245"/>
    </row>
    <row r="5" spans="1:13" ht="12.75" customHeight="1">
      <c r="A5" s="28"/>
      <c r="B5" s="43"/>
      <c r="C5" s="70" t="s">
        <v>110</v>
      </c>
      <c r="D5" s="70"/>
      <c r="E5" s="70"/>
      <c r="F5" s="70"/>
      <c r="G5" s="70"/>
      <c r="H5" s="70"/>
      <c r="I5" s="245"/>
      <c r="J5" s="245"/>
      <c r="K5" s="245"/>
      <c r="L5" s="245"/>
      <c r="M5" s="245"/>
    </row>
    <row r="7" spans="1:13">
      <c r="C7" s="321" t="s">
        <v>22</v>
      </c>
      <c r="D7" s="321" t="s">
        <v>22</v>
      </c>
      <c r="E7" s="321" t="s">
        <v>22</v>
      </c>
      <c r="F7" s="321" t="s">
        <v>22</v>
      </c>
      <c r="H7" s="322" t="s">
        <v>22</v>
      </c>
      <c r="I7" s="322" t="s">
        <v>22</v>
      </c>
      <c r="J7" s="322" t="s">
        <v>22</v>
      </c>
      <c r="K7" s="322" t="s">
        <v>22</v>
      </c>
    </row>
    <row r="8" spans="1:13" s="1" customFormat="1">
      <c r="B8" s="323"/>
      <c r="C8" s="321" t="s">
        <v>500</v>
      </c>
      <c r="D8" s="321" t="s">
        <v>500</v>
      </c>
      <c r="E8" s="321" t="s">
        <v>500</v>
      </c>
      <c r="F8" s="321" t="s">
        <v>500</v>
      </c>
      <c r="H8" s="322" t="s">
        <v>500</v>
      </c>
      <c r="I8" s="322" t="s">
        <v>500</v>
      </c>
      <c r="J8" s="322" t="s">
        <v>500</v>
      </c>
      <c r="K8" s="322" t="s">
        <v>500</v>
      </c>
    </row>
    <row r="9" spans="1:13" s="1" customFormat="1">
      <c r="B9" s="323"/>
      <c r="C9" s="324" t="s">
        <v>501</v>
      </c>
      <c r="D9" s="324" t="s">
        <v>503</v>
      </c>
      <c r="E9" s="324" t="s">
        <v>504</v>
      </c>
      <c r="F9" s="324" t="s">
        <v>505</v>
      </c>
      <c r="H9" s="325" t="s">
        <v>501</v>
      </c>
      <c r="I9" s="325" t="s">
        <v>503</v>
      </c>
      <c r="J9" s="325" t="s">
        <v>504</v>
      </c>
      <c r="K9" s="325" t="s">
        <v>505</v>
      </c>
    </row>
    <row r="10" spans="1:13" s="1" customFormat="1">
      <c r="B10" s="323"/>
      <c r="C10" s="321" t="s">
        <v>502</v>
      </c>
      <c r="D10" s="321" t="s">
        <v>502</v>
      </c>
      <c r="E10" s="321" t="s">
        <v>502</v>
      </c>
      <c r="F10" s="321" t="s">
        <v>502</v>
      </c>
      <c r="H10" s="322" t="s">
        <v>502</v>
      </c>
      <c r="I10" s="322" t="s">
        <v>502</v>
      </c>
      <c r="J10" s="322" t="s">
        <v>502</v>
      </c>
      <c r="K10" s="322" t="s">
        <v>502</v>
      </c>
    </row>
    <row r="11" spans="1:13" s="1" customFormat="1">
      <c r="B11" s="326" t="s">
        <v>21</v>
      </c>
      <c r="C11" s="327"/>
      <c r="D11" s="328"/>
      <c r="E11" s="327"/>
      <c r="F11" s="328"/>
      <c r="H11" s="329"/>
      <c r="I11" s="329"/>
      <c r="J11" s="329"/>
      <c r="K11" s="329"/>
    </row>
    <row r="12" spans="1:13" s="1" customFormat="1">
      <c r="B12" s="326" t="s">
        <v>22</v>
      </c>
      <c r="C12" s="327"/>
      <c r="D12" s="328"/>
      <c r="E12" s="327"/>
      <c r="F12" s="328"/>
      <c r="H12" s="329"/>
      <c r="I12" s="329"/>
      <c r="J12" s="329"/>
      <c r="K12" s="329"/>
    </row>
    <row r="13" spans="1:13" s="1" customFormat="1">
      <c r="B13" s="326" t="s">
        <v>55</v>
      </c>
      <c r="C13" s="327"/>
      <c r="D13" s="328"/>
      <c r="E13" s="327"/>
      <c r="F13" s="328"/>
      <c r="H13" s="329"/>
      <c r="I13" s="329"/>
      <c r="J13" s="329"/>
      <c r="K13" s="329"/>
    </row>
    <row r="14" spans="1:13" s="1" customFormat="1">
      <c r="A14" s="83" t="s">
        <v>10</v>
      </c>
      <c r="B14" s="268">
        <v>1</v>
      </c>
      <c r="C14" s="308">
        <f>VLOOKUP($B14,'Version 5.1 (List Samples)'!$B$7:$G$151,5,FALSE)</f>
        <v>500</v>
      </c>
      <c r="D14" s="330">
        <f>VLOOKUP($B14,'Version 5.1 (ABS)'!$B$7:$G$151,5,FALSE)</f>
        <v>300</v>
      </c>
      <c r="E14" s="308">
        <f>VLOOKUP($B14,'Version 5.1 (RDD)'!$B$7:$G$151,5,FALSE)</f>
        <v>600</v>
      </c>
      <c r="F14" s="330">
        <f>VLOOKUP($B14,'Version 5.1 (Probability Panel)'!$B$7:$G$151,5,FALSE)</f>
        <v>700</v>
      </c>
      <c r="G14" s="331"/>
      <c r="H14" s="332">
        <f>VLOOKUP($B14,'Version 5.1 (List Samples)'!$B$7:$G$151,6,FALSE)</f>
        <v>0</v>
      </c>
      <c r="I14" s="332">
        <f>VLOOKUP($B14,'Version 5.1 (ABS)'!$B$7:$G$151,6,FALSE)</f>
        <v>0</v>
      </c>
      <c r="J14" s="332">
        <f>VLOOKUP($B14,'Version 5.1 (RDD)'!$B$7:$G$151,6,FALSE)</f>
        <v>0</v>
      </c>
      <c r="K14" s="332">
        <f>VLOOKUP($B14,'Version 5.1 (Probability Panel)'!$B$7:$G$151,6,FALSE)</f>
        <v>0</v>
      </c>
    </row>
    <row r="15" spans="1:13">
      <c r="A15" s="84" t="s">
        <v>0</v>
      </c>
      <c r="B15" s="182">
        <v>1.1000000000000001</v>
      </c>
      <c r="C15" s="36">
        <f>VLOOKUP($B15,'Version 5.1 (List Samples)'!$B$7:$G$151,5,FALSE)</f>
        <v>500</v>
      </c>
      <c r="D15" s="333">
        <f>VLOOKUP($B15,'Version 5.1 (ABS)'!$B$7:$G$151,5,FALSE)</f>
        <v>300</v>
      </c>
      <c r="E15" s="36">
        <f>VLOOKUP($B15,'Version 5.1 (RDD)'!$B$7:$G$151,5,FALSE)</f>
        <v>600</v>
      </c>
      <c r="F15" s="333">
        <f>VLOOKUP($B15,'Version 5.1 (Probability Panel)'!$B$7:$G$151,5,FALSE)</f>
        <v>700</v>
      </c>
      <c r="H15" s="334">
        <f>VLOOKUP($B15,'Version 5.1 (List Samples)'!$B$7:$G$151,6,FALSE)</f>
        <v>0</v>
      </c>
      <c r="I15" s="334">
        <f>VLOOKUP($B15,'Version 5.1 (ABS)'!$B$7:$G$151,6,FALSE)</f>
        <v>0</v>
      </c>
      <c r="J15" s="334">
        <f>VLOOKUP($B15,'Version 5.1 (RDD)'!$B$7:$G$151,6,FALSE)</f>
        <v>0</v>
      </c>
      <c r="K15" s="334">
        <f>VLOOKUP($B15,'Version 5.1 (Probability Panel)'!$B$7:$G$151,6,FALSE)</f>
        <v>0</v>
      </c>
    </row>
    <row r="16" spans="1:13">
      <c r="A16" s="85" t="s">
        <v>158</v>
      </c>
      <c r="B16" s="230">
        <v>1.1100000000000001</v>
      </c>
      <c r="C16" s="36">
        <f>VLOOKUP($B16,'Version 5.1 (List Samples)'!$B$7:$G$151,5,FALSE)</f>
        <v>0</v>
      </c>
      <c r="D16" s="333">
        <f>VLOOKUP($B16,'Version 5.1 (ABS)'!$B$7:$G$151,5,FALSE)</f>
        <v>0</v>
      </c>
      <c r="E16" s="36">
        <f>VLOOKUP($B16,'Version 5.1 (RDD)'!$B$7:$G$151,5,FALSE)</f>
        <v>0</v>
      </c>
      <c r="F16" s="333">
        <f>VLOOKUP($B16,'Version 5.1 (Probability Panel)'!$B$7:$G$151,5,FALSE)</f>
        <v>0</v>
      </c>
      <c r="H16" s="334">
        <f>VLOOKUP($B16,'Version 5.1 (List Samples)'!$B$7:$G$151,6,FALSE)</f>
        <v>0</v>
      </c>
      <c r="I16" s="334">
        <f>VLOOKUP($B16,'Version 5.1 (ABS)'!$B$7:$G$151,6,FALSE)</f>
        <v>0</v>
      </c>
      <c r="J16" s="334">
        <f>VLOOKUP($B16,'Version 5.1 (RDD)'!$B$7:$G$151,6,FALSE)</f>
        <v>0</v>
      </c>
      <c r="K16" s="334">
        <f>VLOOKUP($B16,'Version 5.1 (Probability Panel)'!$B$7:$G$151,6,FALSE)</f>
        <v>0</v>
      </c>
    </row>
    <row r="17" spans="1:11">
      <c r="A17" s="84" t="s">
        <v>111</v>
      </c>
      <c r="B17" s="192">
        <v>1.2</v>
      </c>
      <c r="C17" s="36">
        <f>VLOOKUP($B17,'Version 5.1 (List Samples)'!$B$7:$G$151,5,FALSE)</f>
        <v>0</v>
      </c>
      <c r="D17" s="333">
        <f>VLOOKUP($B17,'Version 5.1 (ABS)'!$B$7:$G$151,5,FALSE)</f>
        <v>0</v>
      </c>
      <c r="E17" s="36">
        <f>VLOOKUP($B17,'Version 5.1 (RDD)'!$B$7:$G$151,5,FALSE)</f>
        <v>0</v>
      </c>
      <c r="F17" s="333">
        <f>VLOOKUP($B17,'Version 5.1 (Probability Panel)'!$B$7:$G$151,5,FALSE)</f>
        <v>0</v>
      </c>
      <c r="H17" s="334">
        <f>VLOOKUP($B17,'Version 5.1 (List Samples)'!$B$7:$G$151,6,FALSE)</f>
        <v>0</v>
      </c>
      <c r="I17" s="334">
        <f>VLOOKUP($B17,'Version 5.1 (ABS)'!$B$7:$G$151,6,FALSE)</f>
        <v>0</v>
      </c>
      <c r="J17" s="334">
        <f>VLOOKUP($B17,'Version 5.1 (RDD)'!$B$7:$G$151,6,FALSE)</f>
        <v>0</v>
      </c>
      <c r="K17" s="334">
        <f>VLOOKUP($B17,'Version 5.1 (Probability Panel)'!$B$7:$G$151,6,FALSE)</f>
        <v>0</v>
      </c>
    </row>
    <row r="18" spans="1:11" ht="13.8" thickBot="1">
      <c r="A18" s="179" t="s">
        <v>159</v>
      </c>
      <c r="B18" s="225">
        <v>1.21</v>
      </c>
      <c r="C18" s="335">
        <f>VLOOKUP($B18,'Version 5.1 (List Samples)'!$B$7:$G$151,5,FALSE)</f>
        <v>0</v>
      </c>
      <c r="D18" s="336">
        <f>VLOOKUP($B18,'Version 5.1 (ABS)'!$B$7:$G$151,5,FALSE)</f>
        <v>0</v>
      </c>
      <c r="E18" s="335">
        <f>VLOOKUP($B18,'Version 5.1 (RDD)'!$B$7:$G$151,5,FALSE)</f>
        <v>0</v>
      </c>
      <c r="F18" s="336">
        <f>VLOOKUP($B18,'Version 5.1 (Probability Panel)'!$B$7:$G$151,5,FALSE)</f>
        <v>0</v>
      </c>
      <c r="H18" s="337">
        <f>VLOOKUP($B18,'Version 5.1 (List Samples)'!$B$7:$G$151,6,FALSE)</f>
        <v>0</v>
      </c>
      <c r="I18" s="337">
        <f>VLOOKUP($B18,'Version 5.1 (ABS)'!$B$7:$G$151,6,FALSE)</f>
        <v>0</v>
      </c>
      <c r="J18" s="337">
        <f>VLOOKUP($B18,'Version 5.1 (RDD)'!$B$7:$G$151,6,FALSE)</f>
        <v>0</v>
      </c>
      <c r="K18" s="337">
        <f>VLOOKUP($B18,'Version 5.1 (Probability Panel)'!$B$7:$G$151,6,FALSE)</f>
        <v>0</v>
      </c>
    </row>
    <row r="19" spans="1:11">
      <c r="A19" s="205"/>
      <c r="B19" s="45"/>
      <c r="C19" s="35"/>
      <c r="D19" s="338"/>
      <c r="E19" s="35"/>
      <c r="F19" s="338"/>
      <c r="H19" s="339"/>
      <c r="I19" s="339"/>
      <c r="J19" s="339"/>
      <c r="K19" s="339"/>
    </row>
    <row r="20" spans="1:11" ht="25.5" customHeight="1">
      <c r="A20" s="92" t="s">
        <v>11</v>
      </c>
      <c r="B20" s="269">
        <v>2</v>
      </c>
      <c r="C20" s="309">
        <f>VLOOKUP($B20,'Version 5.1 (List Samples)'!$B$7:$G$151,5,FALSE)</f>
        <v>7</v>
      </c>
      <c r="D20" s="340">
        <f>VLOOKUP($B20,'Version 5.1 (ABS)'!$B$7:$G$151,5,FALSE)</f>
        <v>118</v>
      </c>
      <c r="E20" s="309">
        <f>VLOOKUP($B20,'Version 5.1 (RDD)'!$B$7:$G$151,5,FALSE)</f>
        <v>147</v>
      </c>
      <c r="F20" s="340">
        <f>VLOOKUP($B20,'Version 5.1 (Probability Panel)'!$B$7:$G$151,5,FALSE)</f>
        <v>4</v>
      </c>
      <c r="G20" s="53"/>
      <c r="H20" s="341">
        <f>VLOOKUP($B20,'Version 5.1 (List Samples)'!$B$7:$G$151,6,FALSE)</f>
        <v>0</v>
      </c>
      <c r="I20" s="341">
        <f>VLOOKUP($B20,'Version 5.1 (ABS)'!$B$7:$G$151,6,FALSE)</f>
        <v>0</v>
      </c>
      <c r="J20" s="341">
        <f>VLOOKUP($B20,'Version 5.1 (RDD)'!$B$7:$G$151,6,FALSE)</f>
        <v>0</v>
      </c>
      <c r="K20" s="341">
        <f>VLOOKUP($B20,'Version 5.1 (Probability Panel)'!$B$7:$G$151,6,FALSE)</f>
        <v>0</v>
      </c>
    </row>
    <row r="21" spans="1:11" ht="12.75" customHeight="1">
      <c r="A21" s="93" t="s">
        <v>50</v>
      </c>
      <c r="B21" s="194">
        <v>2.1</v>
      </c>
      <c r="C21" s="342">
        <f>VLOOKUP($B21,'Version 5.1 (List Samples)'!$B$7:$G$151,5,FALSE)</f>
        <v>0</v>
      </c>
      <c r="D21" s="343">
        <f>VLOOKUP($B21,'Version 5.1 (ABS)'!$B$7:$G$151,5,FALSE)</f>
        <v>0</v>
      </c>
      <c r="E21" s="342">
        <f>VLOOKUP($B21,'Version 5.1 (RDD)'!$B$7:$G$151,5,FALSE)</f>
        <v>0</v>
      </c>
      <c r="F21" s="343">
        <f>VLOOKUP($B21,'Version 5.1 (Probability Panel)'!$B$7:$G$151,5,FALSE)</f>
        <v>0</v>
      </c>
      <c r="H21" s="344">
        <f>VLOOKUP($B21,'Version 5.1 (List Samples)'!$B$7:$G$151,6,FALSE)</f>
        <v>0</v>
      </c>
      <c r="I21" s="344">
        <f>VLOOKUP($B21,'Version 5.1 (ABS)'!$B$7:$G$151,6,FALSE)</f>
        <v>0</v>
      </c>
      <c r="J21" s="344">
        <f>VLOOKUP($B21,'Version 5.1 (RDD)'!$B$7:$G$151,6,FALSE)</f>
        <v>0</v>
      </c>
      <c r="K21" s="344">
        <f>VLOOKUP($B21,'Version 5.1 (Probability Panel)'!$B$7:$G$151,6,FALSE)</f>
        <v>0</v>
      </c>
    </row>
    <row r="22" spans="1:11" ht="12.75" customHeight="1">
      <c r="A22" s="87" t="s">
        <v>81</v>
      </c>
      <c r="B22" s="188">
        <v>2.11</v>
      </c>
      <c r="C22" s="37">
        <f>VLOOKUP($B22,'Version 5.1 (List Samples)'!$B$7:$G$151,5,FALSE)</f>
        <v>0</v>
      </c>
      <c r="D22" s="345">
        <f>VLOOKUP($B22,'Version 5.1 (ABS)'!$B$7:$G$151,5,FALSE)</f>
        <v>0</v>
      </c>
      <c r="E22" s="37">
        <f>VLOOKUP($B22,'Version 5.1 (RDD)'!$B$7:$G$151,5,FALSE)</f>
        <v>4</v>
      </c>
      <c r="F22" s="345">
        <f>VLOOKUP($B22,'Version 5.1 (Probability Panel)'!$B$7:$G$151,5,FALSE)</f>
        <v>0</v>
      </c>
      <c r="H22" s="346">
        <f>VLOOKUP($B22,'Version 5.1 (List Samples)'!$B$7:$G$151,6,FALSE)</f>
        <v>0</v>
      </c>
      <c r="I22" s="346">
        <f>VLOOKUP($B22,'Version 5.1 (ABS)'!$B$7:$G$151,6,FALSE)</f>
        <v>0</v>
      </c>
      <c r="J22" s="346">
        <f>VLOOKUP($B22,'Version 5.1 (RDD)'!$B$7:$G$151,6,FALSE)</f>
        <v>0</v>
      </c>
      <c r="K22" s="346">
        <f>VLOOKUP($B22,'Version 5.1 (Probability Panel)'!$B$7:$G$151,6,FALSE)</f>
        <v>0</v>
      </c>
    </row>
    <row r="23" spans="1:11" ht="12.75" customHeight="1">
      <c r="A23" s="96" t="s">
        <v>129</v>
      </c>
      <c r="B23" s="189">
        <v>2.1110000000000002</v>
      </c>
      <c r="C23" s="37">
        <f>VLOOKUP($B23,'Version 5.1 (List Samples)'!$B$7:$G$151,5,FALSE)</f>
        <v>7</v>
      </c>
      <c r="D23" s="345">
        <f>VLOOKUP($B23,'Version 5.1 (ABS)'!$B$7:$G$151,5,FALSE)</f>
        <v>50</v>
      </c>
      <c r="E23" s="37">
        <f>VLOOKUP($B23,'Version 5.1 (RDD)'!$B$7:$G$151,5,FALSE)</f>
        <v>0</v>
      </c>
      <c r="F23" s="345">
        <f>VLOOKUP($B23,'Version 5.1 (Probability Panel)'!$B$7:$G$151,5,FALSE)</f>
        <v>4</v>
      </c>
      <c r="H23" s="346">
        <f>VLOOKUP($B23,'Version 5.1 (List Samples)'!$B$7:$G$151,6,FALSE)</f>
        <v>0</v>
      </c>
      <c r="I23" s="346">
        <f>VLOOKUP($B23,'Version 5.1 (ABS)'!$B$7:$G$151,6,FALSE)</f>
        <v>0</v>
      </c>
      <c r="J23" s="346">
        <f>VLOOKUP($B23,'Version 5.1 (RDD)'!$B$7:$G$151,6,FALSE)</f>
        <v>0</v>
      </c>
      <c r="K23" s="346">
        <f>VLOOKUP($B23,'Version 5.1 (Probability Panel)'!$B$7:$G$151,6,FALSE)</f>
        <v>0</v>
      </c>
    </row>
    <row r="24" spans="1:11">
      <c r="A24" s="145" t="s">
        <v>125</v>
      </c>
      <c r="B24" s="190">
        <v>2.1111</v>
      </c>
      <c r="C24" s="36">
        <f>VLOOKUP($B24,'Version 5.1 (List Samples)'!$B$7:$G$151,5,FALSE)</f>
        <v>0</v>
      </c>
      <c r="D24" s="333">
        <f>VLOOKUP($B24,'Version 5.1 (ABS)'!$B$7:$G$151,5,FALSE)</f>
        <v>0</v>
      </c>
      <c r="E24" s="36">
        <f>VLOOKUP($B24,'Version 5.1 (RDD)'!$B$7:$G$151,5,FALSE)</f>
        <v>0</v>
      </c>
      <c r="F24" s="333">
        <f>VLOOKUP($B24,'Version 5.1 (Probability Panel)'!$B$7:$G$151,5,FALSE)</f>
        <v>0</v>
      </c>
      <c r="H24" s="334">
        <f>VLOOKUP($B24,'Version 5.1 (List Samples)'!$B$7:$G$151,6,FALSE)</f>
        <v>0</v>
      </c>
      <c r="I24" s="334">
        <f>VLOOKUP($B24,'Version 5.1 (ABS)'!$B$7:$G$151,6,FALSE)</f>
        <v>0</v>
      </c>
      <c r="J24" s="334">
        <f>VLOOKUP($B24,'Version 5.1 (RDD)'!$B$7:$G$151,6,FALSE)</f>
        <v>0</v>
      </c>
      <c r="K24" s="334">
        <f>VLOOKUP($B24,'Version 5.1 (Probability Panel)'!$B$7:$G$151,6,FALSE)</f>
        <v>0</v>
      </c>
    </row>
    <row r="25" spans="1:11">
      <c r="A25" s="97" t="s">
        <v>20</v>
      </c>
      <c r="B25" s="191">
        <v>2.1120000000000001</v>
      </c>
      <c r="C25" s="36">
        <f>VLOOKUP($B25,'Version 5.1 (List Samples)'!$B$7:$G$151,5,FALSE)</f>
        <v>0</v>
      </c>
      <c r="D25" s="333">
        <f>VLOOKUP($B25,'Version 5.1 (ABS)'!$B$7:$G$151,5,FALSE)</f>
        <v>0</v>
      </c>
      <c r="E25" s="36">
        <f>VLOOKUP($B25,'Version 5.1 (RDD)'!$B$7:$G$151,5,FALSE)</f>
        <v>0</v>
      </c>
      <c r="F25" s="333">
        <f>VLOOKUP($B25,'Version 5.1 (Probability Panel)'!$B$7:$G$151,5,FALSE)</f>
        <v>0</v>
      </c>
      <c r="H25" s="334">
        <f>VLOOKUP($B25,'Version 5.1 (List Samples)'!$B$7:$G$151,6,FALSE)</f>
        <v>0</v>
      </c>
      <c r="I25" s="334">
        <f>VLOOKUP($B25,'Version 5.1 (ABS)'!$B$7:$G$151,6,FALSE)</f>
        <v>0</v>
      </c>
      <c r="J25" s="334">
        <f>VLOOKUP($B25,'Version 5.1 (RDD)'!$B$7:$G$151,6,FALSE)</f>
        <v>0</v>
      </c>
      <c r="K25" s="334">
        <f>VLOOKUP($B25,'Version 5.1 (Probability Panel)'!$B$7:$G$151,6,FALSE)</f>
        <v>0</v>
      </c>
    </row>
    <row r="26" spans="1:11">
      <c r="A26" s="146" t="s">
        <v>229</v>
      </c>
      <c r="B26" s="190">
        <v>2.1120999999999999</v>
      </c>
      <c r="C26" s="36">
        <f>VLOOKUP($B26,'Version 5.1 (List Samples)'!$B$7:$G$151,5,FALSE)</f>
        <v>0</v>
      </c>
      <c r="D26" s="333">
        <f>VLOOKUP($B26,'Version 5.1 (ABS)'!$B$7:$G$151,5,FALSE)</f>
        <v>0</v>
      </c>
      <c r="E26" s="347" t="s">
        <v>511</v>
      </c>
      <c r="F26" s="333">
        <f>VLOOKUP($B26,'Version 5.1 (Probability Panel)'!$B$7:$G$151,5,FALSE)</f>
        <v>0</v>
      </c>
      <c r="H26" s="334">
        <f>VLOOKUP($B26,'Version 5.1 (List Samples)'!$B$7:$G$151,6,FALSE)</f>
        <v>0</v>
      </c>
      <c r="I26" s="334">
        <f>VLOOKUP($B26,'Version 5.1 (ABS)'!$B$7:$G$151,6,FALSE)</f>
        <v>0</v>
      </c>
      <c r="J26" s="348" t="s">
        <v>511</v>
      </c>
      <c r="K26" s="334">
        <f>VLOOKUP($B26,'Version 5.1 (Probability Panel)'!$B$7:$G$151,6,FALSE)</f>
        <v>0</v>
      </c>
    </row>
    <row r="27" spans="1:11">
      <c r="A27" s="146" t="s">
        <v>230</v>
      </c>
      <c r="B27" s="190">
        <v>2.1122000000000001</v>
      </c>
      <c r="C27" s="36">
        <f>VLOOKUP($B27,'Version 5.1 (List Samples)'!$B$7:$G$151,5,FALSE)</f>
        <v>0</v>
      </c>
      <c r="D27" s="333">
        <f>VLOOKUP($B27,'Version 5.1 (ABS)'!$B$7:$G$151,5,FALSE)</f>
        <v>0</v>
      </c>
      <c r="E27" s="347" t="s">
        <v>511</v>
      </c>
      <c r="F27" s="333">
        <f>VLOOKUP($B27,'Version 5.1 (Probability Panel)'!$B$7:$G$151,5,FALSE)</f>
        <v>0</v>
      </c>
      <c r="H27" s="334">
        <f>VLOOKUP($B27,'Version 5.1 (List Samples)'!$B$7:$G$151,6,FALSE)</f>
        <v>0</v>
      </c>
      <c r="I27" s="334">
        <f>VLOOKUP($B27,'Version 5.1 (ABS)'!$B$7:$G$151,6,FALSE)</f>
        <v>0</v>
      </c>
      <c r="J27" s="348" t="s">
        <v>511</v>
      </c>
      <c r="K27" s="334">
        <f>VLOOKUP($B27,'Version 5.1 (Probability Panel)'!$B$7:$G$151,6,FALSE)</f>
        <v>0</v>
      </c>
    </row>
    <row r="28" spans="1:11">
      <c r="A28" s="97" t="s">
        <v>115</v>
      </c>
      <c r="B28" s="191">
        <v>2.113</v>
      </c>
      <c r="C28" s="36">
        <f>VLOOKUP($B28,'Version 5.1 (List Samples)'!$B$7:$G$151,5,FALSE)</f>
        <v>0</v>
      </c>
      <c r="D28" s="333">
        <f>VLOOKUP($B28,'Version 5.1 (ABS)'!$B$7:$G$151,5,FALSE)</f>
        <v>0</v>
      </c>
      <c r="E28" s="36">
        <f>VLOOKUP($B28,'Version 5.1 (RDD)'!$B$7:$G$151,5,FALSE)</f>
        <v>0</v>
      </c>
      <c r="F28" s="333">
        <f>VLOOKUP($B28,'Version 5.1 (Probability Panel)'!$B$7:$G$151,5,FALSE)</f>
        <v>0</v>
      </c>
      <c r="H28" s="334">
        <f>VLOOKUP($B28,'Version 5.1 (List Samples)'!$B$7:$G$151,6,FALSE)</f>
        <v>0</v>
      </c>
      <c r="I28" s="334">
        <f>VLOOKUP($B28,'Version 5.1 (ABS)'!$B$7:$G$151,6,FALSE)</f>
        <v>0</v>
      </c>
      <c r="J28" s="334">
        <f>VLOOKUP($B28,'Version 5.1 (RDD)'!$B$7:$G$151,6,FALSE)</f>
        <v>0</v>
      </c>
      <c r="K28" s="334">
        <f>VLOOKUP($B28,'Version 5.1 (Probability Panel)'!$B$7:$G$151,6,FALSE)</f>
        <v>0</v>
      </c>
    </row>
    <row r="29" spans="1:11">
      <c r="A29" s="147" t="s">
        <v>126</v>
      </c>
      <c r="B29" s="190">
        <v>2.1131000000000002</v>
      </c>
      <c r="C29" s="36">
        <f>VLOOKUP($B29,'Version 5.1 (List Samples)'!$B$7:$G$151,5,FALSE)</f>
        <v>0</v>
      </c>
      <c r="D29" s="333">
        <f>VLOOKUP($B29,'Version 5.1 (ABS)'!$B$7:$G$151,5,FALSE)</f>
        <v>0</v>
      </c>
      <c r="E29" s="347" t="s">
        <v>511</v>
      </c>
      <c r="F29" s="347" t="s">
        <v>511</v>
      </c>
      <c r="H29" s="334">
        <f>VLOOKUP($B29,'Version 5.1 (List Samples)'!$B$7:$G$151,6,FALSE)</f>
        <v>0</v>
      </c>
      <c r="I29" s="334">
        <f>VLOOKUP($B29,'Version 5.1 (ABS)'!$B$7:$G$151,6,FALSE)</f>
        <v>0</v>
      </c>
      <c r="J29" s="348" t="s">
        <v>511</v>
      </c>
      <c r="K29" s="348" t="s">
        <v>511</v>
      </c>
    </row>
    <row r="30" spans="1:11">
      <c r="A30" s="147" t="s">
        <v>127</v>
      </c>
      <c r="B30" s="190">
        <v>2.1132</v>
      </c>
      <c r="C30" s="37">
        <f>VLOOKUP($B30,'Version 5.1 (List Samples)'!$B$7:$G$151,5,FALSE)</f>
        <v>0</v>
      </c>
      <c r="D30" s="345">
        <f>VLOOKUP($B30,'Version 5.1 (ABS)'!$B$7:$G$151,5,FALSE)</f>
        <v>0</v>
      </c>
      <c r="E30" s="37">
        <f>VLOOKUP($B30,'Version 5.1 (RDD)'!$B$7:$G$151,5,FALSE)</f>
        <v>0</v>
      </c>
      <c r="F30" s="345">
        <f>VLOOKUP($B30,'Version 5.1 (Probability Panel)'!$B$7:$G$151,5,FALSE)</f>
        <v>0</v>
      </c>
      <c r="H30" s="346">
        <f>VLOOKUP($B30,'Version 5.1 (List Samples)'!$B$7:$G$151,6,FALSE)</f>
        <v>0</v>
      </c>
      <c r="I30" s="346">
        <f>VLOOKUP($B30,'Version 5.1 (ABS)'!$B$7:$G$151,6,FALSE)</f>
        <v>0</v>
      </c>
      <c r="J30" s="346">
        <f>VLOOKUP($B30,'Version 5.1 (RDD)'!$B$7:$G$151,6,FALSE)</f>
        <v>0</v>
      </c>
      <c r="K30" s="346">
        <f>VLOOKUP($B30,'Version 5.1 (Probability Panel)'!$B$7:$G$151,6,FALSE)</f>
        <v>0</v>
      </c>
    </row>
    <row r="31" spans="1:11">
      <c r="A31" s="147" t="s">
        <v>416</v>
      </c>
      <c r="B31" s="190">
        <v>2.1133000000000002</v>
      </c>
      <c r="C31" s="37">
        <f>VLOOKUP($B31,'Version 5.1 (List Samples)'!$B$7:$G$151,5,FALSE)</f>
        <v>0</v>
      </c>
      <c r="D31" s="345">
        <f>VLOOKUP($B31,'Version 5.1 (ABS)'!$B$7:$G$151,5,FALSE)</f>
        <v>0</v>
      </c>
      <c r="E31" s="37">
        <f>VLOOKUP($B31,'Version 5.1 (RDD)'!$B$7:$G$151,5,FALSE)</f>
        <v>70</v>
      </c>
      <c r="F31" s="345">
        <f>VLOOKUP($B31,'Version 5.1 (Probability Panel)'!$B$7:$G$151,5,FALSE)</f>
        <v>0</v>
      </c>
      <c r="H31" s="346">
        <f>VLOOKUP($B31,'Version 5.1 (List Samples)'!$B$7:$G$151,6,FALSE)</f>
        <v>0</v>
      </c>
      <c r="I31" s="346">
        <f>VLOOKUP($B31,'Version 5.1 (ABS)'!$B$7:$G$151,6,FALSE)</f>
        <v>0</v>
      </c>
      <c r="J31" s="346">
        <f>VLOOKUP($B31,'Version 5.1 (RDD)'!$B$7:$G$151,6,FALSE)</f>
        <v>0</v>
      </c>
      <c r="K31" s="346">
        <f>VLOOKUP($B31,'Version 5.1 (Probability Panel)'!$B$7:$G$151,6,FALSE)</f>
        <v>0</v>
      </c>
    </row>
    <row r="32" spans="1:11" ht="13.35" customHeight="1">
      <c r="A32" s="148" t="s">
        <v>82</v>
      </c>
      <c r="B32" s="192">
        <v>2.12</v>
      </c>
      <c r="C32" s="37">
        <f>VLOOKUP($B32,'Version 5.1 (List Samples)'!$B$7:$G$151,5,FALSE)</f>
        <v>0</v>
      </c>
      <c r="D32" s="345">
        <f>VLOOKUP($B32,'Version 5.1 (ABS)'!$B$7:$G$151,5,FALSE)</f>
        <v>2</v>
      </c>
      <c r="E32" s="37">
        <f>VLOOKUP($B32,'Version 5.1 (RDD)'!$B$7:$G$151,5,FALSE)</f>
        <v>0</v>
      </c>
      <c r="F32" s="345">
        <f>VLOOKUP($B32,'Version 5.1 (Probability Panel)'!$B$7:$G$151,5,FALSE)</f>
        <v>0</v>
      </c>
      <c r="H32" s="346">
        <f>VLOOKUP($B32,'Version 5.1 (List Samples)'!$B$7:$G$151,6,FALSE)</f>
        <v>0</v>
      </c>
      <c r="I32" s="346">
        <f>VLOOKUP($B32,'Version 5.1 (ABS)'!$B$7:$G$151,6,FALSE)</f>
        <v>0</v>
      </c>
      <c r="J32" s="346">
        <f>VLOOKUP($B32,'Version 5.1 (RDD)'!$B$7:$G$151,6,FALSE)</f>
        <v>0</v>
      </c>
      <c r="K32" s="346">
        <f>VLOOKUP($B32,'Version 5.1 (Probability Panel)'!$B$7:$G$151,6,FALSE)</f>
        <v>0</v>
      </c>
    </row>
    <row r="33" spans="1:11" ht="13.35" customHeight="1">
      <c r="A33" s="98" t="s">
        <v>52</v>
      </c>
      <c r="B33" s="192">
        <v>2.2000000000000002</v>
      </c>
      <c r="C33" s="37">
        <f>VLOOKUP($B33,'Version 5.1 (List Samples)'!$B$7:$G$151,5,FALSE)</f>
        <v>0</v>
      </c>
      <c r="D33" s="345">
        <f>VLOOKUP($B33,'Version 5.1 (ABS)'!$B$7:$G$151,5,FALSE)</f>
        <v>0</v>
      </c>
      <c r="E33" s="37">
        <f>VLOOKUP($B33,'Version 5.1 (RDD)'!$B$7:$G$151,5,FALSE)</f>
        <v>0</v>
      </c>
      <c r="F33" s="345">
        <f>VLOOKUP($B33,'Version 5.1 (Probability Panel)'!$B$7:$G$151,5,FALSE)</f>
        <v>0</v>
      </c>
      <c r="H33" s="346">
        <f>VLOOKUP($B33,'Version 5.1 (List Samples)'!$B$7:$G$151,6,FALSE)</f>
        <v>0</v>
      </c>
      <c r="I33" s="346">
        <f>VLOOKUP($B33,'Version 5.1 (ABS)'!$B$7:$G$151,6,FALSE)</f>
        <v>0</v>
      </c>
      <c r="J33" s="346">
        <f>VLOOKUP($B33,'Version 5.1 (RDD)'!$B$7:$G$151,6,FALSE)</f>
        <v>0</v>
      </c>
      <c r="K33" s="346">
        <f>VLOOKUP($B33,'Version 5.1 (Probability Panel)'!$B$7:$G$151,6,FALSE)</f>
        <v>0</v>
      </c>
    </row>
    <row r="34" spans="1:11">
      <c r="A34" s="99" t="s">
        <v>160</v>
      </c>
      <c r="B34" s="188">
        <v>2.21</v>
      </c>
      <c r="C34" s="37">
        <f>VLOOKUP($B34,'Version 5.1 (List Samples)'!$B$7:$G$151,5,FALSE)</f>
        <v>0</v>
      </c>
      <c r="D34" s="345">
        <f>VLOOKUP($B34,'Version 5.1 (ABS)'!$B$7:$G$151,5,FALSE)</f>
        <v>3</v>
      </c>
      <c r="E34" s="37">
        <f>VLOOKUP($B34,'Version 5.1 (RDD)'!$B$7:$G$151,5,FALSE)</f>
        <v>0</v>
      </c>
      <c r="F34" s="345">
        <f>VLOOKUP($B34,'Version 5.1 (Probability Panel)'!$B$7:$G$151,5,FALSE)</f>
        <v>0</v>
      </c>
      <c r="H34" s="346">
        <f>VLOOKUP($B34,'Version 5.1 (List Samples)'!$B$7:$G$151,6,FALSE)</f>
        <v>0</v>
      </c>
      <c r="I34" s="346">
        <f>VLOOKUP($B34,'Version 5.1 (ABS)'!$B$7:$G$151,6,FALSE)</f>
        <v>0</v>
      </c>
      <c r="J34" s="346">
        <f>VLOOKUP($B34,'Version 5.1 (RDD)'!$B$7:$G$151,6,FALSE)</f>
        <v>0</v>
      </c>
      <c r="K34" s="346">
        <f>VLOOKUP($B34,'Version 5.1 (Probability Panel)'!$B$7:$G$151,6,FALSE)</f>
        <v>0</v>
      </c>
    </row>
    <row r="35" spans="1:11">
      <c r="A35" s="99" t="s">
        <v>131</v>
      </c>
      <c r="B35" s="188">
        <v>2.2200000000000002</v>
      </c>
      <c r="C35" s="37">
        <f>VLOOKUP($B35,'Version 5.1 (List Samples)'!$B$7:$G$151,5,FALSE)</f>
        <v>0</v>
      </c>
      <c r="D35" s="345">
        <f>VLOOKUP($B35,'Version 5.1 (ABS)'!$B$7:$G$151,5,FALSE)</f>
        <v>0</v>
      </c>
      <c r="E35" s="37">
        <f>VLOOKUP($B35,'Version 5.1 (RDD)'!$B$7:$G$151,5,FALSE)</f>
        <v>0</v>
      </c>
      <c r="F35" s="345">
        <f>VLOOKUP($B35,'Version 5.1 (Probability Panel)'!$B$7:$G$151,5,FALSE)</f>
        <v>0</v>
      </c>
      <c r="H35" s="346">
        <f>VLOOKUP($B35,'Version 5.1 (List Samples)'!$B$7:$G$151,6,FALSE)</f>
        <v>0</v>
      </c>
      <c r="I35" s="346">
        <f>VLOOKUP($B35,'Version 5.1 (ABS)'!$B$7:$G$151,6,FALSE)</f>
        <v>0</v>
      </c>
      <c r="J35" s="346">
        <f>VLOOKUP($B35,'Version 5.1 (RDD)'!$B$7:$G$151,6,FALSE)</f>
        <v>0</v>
      </c>
      <c r="K35" s="346">
        <f>VLOOKUP($B35,'Version 5.1 (Probability Panel)'!$B$7:$G$151,6,FALSE)</f>
        <v>0</v>
      </c>
    </row>
    <row r="36" spans="1:11">
      <c r="A36" s="149" t="s">
        <v>135</v>
      </c>
      <c r="B36" s="189">
        <v>2.2210000000000001</v>
      </c>
      <c r="C36" s="37">
        <f>VLOOKUP($B36,'Version 5.1 (List Samples)'!$B$7:$G$151,5,FALSE)</f>
        <v>0</v>
      </c>
      <c r="D36" s="345">
        <f>VLOOKUP($B36,'Version 5.1 (ABS)'!$B$7:$G$151,5,FALSE)</f>
        <v>0</v>
      </c>
      <c r="E36" s="37">
        <f>VLOOKUP($B36,'Version 5.1 (RDD)'!$B$7:$G$151,5,FALSE)</f>
        <v>0</v>
      </c>
      <c r="F36" s="345">
        <f>VLOOKUP($B36,'Version 5.1 (Probability Panel)'!$B$7:$G$151,5,FALSE)</f>
        <v>0</v>
      </c>
      <c r="H36" s="346">
        <f>VLOOKUP($B36,'Version 5.1 (List Samples)'!$B$7:$G$151,6,FALSE)</f>
        <v>0</v>
      </c>
      <c r="I36" s="346">
        <f>VLOOKUP($B36,'Version 5.1 (ABS)'!$B$7:$G$151,6,FALSE)</f>
        <v>0</v>
      </c>
      <c r="J36" s="346">
        <f>VLOOKUP($B36,'Version 5.1 (RDD)'!$B$7:$G$151,6,FALSE)</f>
        <v>0</v>
      </c>
      <c r="K36" s="346">
        <f>VLOOKUP($B36,'Version 5.1 (Probability Panel)'!$B$7:$G$151,6,FALSE)</f>
        <v>0</v>
      </c>
    </row>
    <row r="37" spans="1:11">
      <c r="A37" s="96" t="s">
        <v>134</v>
      </c>
      <c r="B37" s="189">
        <v>2.222</v>
      </c>
      <c r="C37" s="37">
        <f>VLOOKUP($B37,'Version 5.1 (List Samples)'!$B$7:$G$151,5,FALSE)</f>
        <v>0</v>
      </c>
      <c r="D37" s="345">
        <f>VLOOKUP($B37,'Version 5.1 (ABS)'!$B$7:$G$151,5,FALSE)</f>
        <v>0</v>
      </c>
      <c r="E37" s="37">
        <f>VLOOKUP($B37,'Version 5.1 (RDD)'!$B$7:$G$151,5,FALSE)</f>
        <v>0</v>
      </c>
      <c r="F37" s="345">
        <f>VLOOKUP($B37,'Version 5.1 (Probability Panel)'!$B$7:$G$151,5,FALSE)</f>
        <v>0</v>
      </c>
      <c r="H37" s="346">
        <f>VLOOKUP($B37,'Version 5.1 (List Samples)'!$B$7:$G$151,6,FALSE)</f>
        <v>0</v>
      </c>
      <c r="I37" s="346">
        <f>VLOOKUP($B37,'Version 5.1 (ABS)'!$B$7:$G$151,6,FALSE)</f>
        <v>0</v>
      </c>
      <c r="J37" s="346">
        <f>VLOOKUP($B37,'Version 5.1 (RDD)'!$B$7:$G$151,6,FALSE)</f>
        <v>0</v>
      </c>
      <c r="K37" s="346">
        <f>VLOOKUP($B37,'Version 5.1 (Probability Panel)'!$B$7:$G$151,6,FALSE)</f>
        <v>0</v>
      </c>
    </row>
    <row r="38" spans="1:11">
      <c r="A38" s="87" t="s">
        <v>137</v>
      </c>
      <c r="B38" s="188">
        <v>2.23</v>
      </c>
      <c r="C38" s="37">
        <f>VLOOKUP($B38,'Version 5.1 (List Samples)'!$B$7:$G$151,5,FALSE)</f>
        <v>0</v>
      </c>
      <c r="D38" s="345">
        <f>VLOOKUP($B38,'Version 5.1 (ABS)'!$B$7:$G$151,5,FALSE)</f>
        <v>0</v>
      </c>
      <c r="E38" s="37">
        <f>VLOOKUP($B38,'Version 5.1 (RDD)'!$B$7:$G$151,5,FALSE)</f>
        <v>0</v>
      </c>
      <c r="F38" s="345">
        <f>VLOOKUP($B38,'Version 5.1 (Probability Panel)'!$B$7:$G$151,5,FALSE)</f>
        <v>0</v>
      </c>
      <c r="H38" s="346">
        <f>VLOOKUP($B38,'Version 5.1 (List Samples)'!$B$7:$G$151,6,FALSE)</f>
        <v>0</v>
      </c>
      <c r="I38" s="346">
        <f>VLOOKUP($B38,'Version 5.1 (ABS)'!$B$7:$G$151,6,FALSE)</f>
        <v>0</v>
      </c>
      <c r="J38" s="346">
        <f>VLOOKUP($B38,'Version 5.1 (RDD)'!$B$7:$G$151,6,FALSE)</f>
        <v>0</v>
      </c>
      <c r="K38" s="346">
        <f>VLOOKUP($B38,'Version 5.1 (Probability Panel)'!$B$7:$G$151,6,FALSE)</f>
        <v>0</v>
      </c>
    </row>
    <row r="39" spans="1:11">
      <c r="A39" s="96" t="s">
        <v>139</v>
      </c>
      <c r="B39" s="189">
        <v>2.2309999999999999</v>
      </c>
      <c r="C39" s="37">
        <f>VLOOKUP($B39,'Version 5.1 (List Samples)'!$B$7:$G$151,5,FALSE)</f>
        <v>0</v>
      </c>
      <c r="D39" s="345">
        <f>VLOOKUP($B39,'Version 5.1 (ABS)'!$B$7:$G$151,5,FALSE)</f>
        <v>0</v>
      </c>
      <c r="E39" s="37">
        <f>VLOOKUP($B39,'Version 5.1 (RDD)'!$B$7:$G$151,5,FALSE)</f>
        <v>0</v>
      </c>
      <c r="F39" s="345">
        <f>VLOOKUP($B39,'Version 5.1 (Probability Panel)'!$B$7:$G$151,5,FALSE)</f>
        <v>0</v>
      </c>
      <c r="H39" s="346">
        <f>VLOOKUP($B39,'Version 5.1 (List Samples)'!$B$7:$G$151,6,FALSE)</f>
        <v>0</v>
      </c>
      <c r="I39" s="346">
        <f>VLOOKUP($B39,'Version 5.1 (ABS)'!$B$7:$G$151,6,FALSE)</f>
        <v>0</v>
      </c>
      <c r="J39" s="346">
        <f>VLOOKUP($B39,'Version 5.1 (RDD)'!$B$7:$G$151,6,FALSE)</f>
        <v>0</v>
      </c>
      <c r="K39" s="346">
        <f>VLOOKUP($B39,'Version 5.1 (Probability Panel)'!$B$7:$G$151,6,FALSE)</f>
        <v>0</v>
      </c>
    </row>
    <row r="40" spans="1:11">
      <c r="A40" s="87" t="s">
        <v>140</v>
      </c>
      <c r="B40" s="188">
        <v>2.2400000000000002</v>
      </c>
      <c r="C40" s="37">
        <f>VLOOKUP($B40,'Version 5.1 (List Samples)'!$B$7:$G$151,5,FALSE)</f>
        <v>0</v>
      </c>
      <c r="D40" s="345">
        <f>VLOOKUP($B40,'Version 5.1 (ABS)'!$B$7:$G$151,5,FALSE)</f>
        <v>0</v>
      </c>
      <c r="E40" s="347" t="s">
        <v>511</v>
      </c>
      <c r="F40" s="347" t="s">
        <v>511</v>
      </c>
      <c r="H40" s="346">
        <f>VLOOKUP($B40,'Version 5.1 (List Samples)'!$B$7:$G$151,6,FALSE)</f>
        <v>0</v>
      </c>
      <c r="I40" s="346">
        <f>VLOOKUP($B40,'Version 5.1 (ABS)'!$B$7:$G$151,6,FALSE)</f>
        <v>0</v>
      </c>
      <c r="J40" s="348" t="s">
        <v>511</v>
      </c>
      <c r="K40" s="348" t="s">
        <v>511</v>
      </c>
    </row>
    <row r="41" spans="1:11">
      <c r="A41" s="96" t="s">
        <v>138</v>
      </c>
      <c r="B41" s="189">
        <v>2.2410000000000001</v>
      </c>
      <c r="C41" s="37">
        <f>VLOOKUP($B41,'Version 5.1 (List Samples)'!$B$7:$G$151,5,FALSE)</f>
        <v>0</v>
      </c>
      <c r="D41" s="345">
        <f>VLOOKUP($B41,'Version 5.1 (ABS)'!$B$7:$G$151,5,FALSE)</f>
        <v>0</v>
      </c>
      <c r="E41" s="347" t="s">
        <v>511</v>
      </c>
      <c r="F41" s="347" t="s">
        <v>511</v>
      </c>
      <c r="H41" s="346">
        <f>VLOOKUP($B41,'Version 5.1 (List Samples)'!$B$7:$G$151,6,FALSE)</f>
        <v>0</v>
      </c>
      <c r="I41" s="346">
        <f>VLOOKUP($B41,'Version 5.1 (ABS)'!$B$7:$G$151,6,FALSE)</f>
        <v>0</v>
      </c>
      <c r="J41" s="348" t="s">
        <v>511</v>
      </c>
      <c r="K41" s="348" t="s">
        <v>511</v>
      </c>
    </row>
    <row r="42" spans="1:11">
      <c r="A42" s="87" t="s">
        <v>143</v>
      </c>
      <c r="B42" s="188">
        <v>2.27</v>
      </c>
      <c r="C42" s="37">
        <f>VLOOKUP($B42,'Version 5.1 (List Samples)'!$B$7:$G$151,5,FALSE)</f>
        <v>0</v>
      </c>
      <c r="D42" s="345">
        <f>VLOOKUP($B42,'Version 5.1 (ABS)'!$B$7:$G$151,5,FALSE)</f>
        <v>0</v>
      </c>
      <c r="E42" s="347" t="s">
        <v>511</v>
      </c>
      <c r="F42" s="345">
        <f>VLOOKUP($B42,'Version 5.1 (Probability Panel)'!$B$7:$G$151,5,FALSE)</f>
        <v>0</v>
      </c>
      <c r="H42" s="346">
        <f>VLOOKUP($B42,'Version 5.1 (List Samples)'!$B$7:$G$151,6,FALSE)</f>
        <v>0</v>
      </c>
      <c r="I42" s="346">
        <f>VLOOKUP($B42,'Version 5.1 (ABS)'!$B$7:$G$151,6,FALSE)</f>
        <v>0</v>
      </c>
      <c r="J42" s="348" t="s">
        <v>511</v>
      </c>
      <c r="K42" s="346">
        <f>VLOOKUP($B42,'Version 5.1 (Probability Panel)'!$B$7:$G$151,6,FALSE)</f>
        <v>0</v>
      </c>
    </row>
    <row r="43" spans="1:11">
      <c r="A43" s="95" t="s">
        <v>144</v>
      </c>
      <c r="B43" s="188">
        <v>2.2999999999999998</v>
      </c>
      <c r="C43" s="37">
        <f>VLOOKUP($B43,'Version 5.1 (List Samples)'!$B$7:$G$151,5,FALSE)</f>
        <v>0</v>
      </c>
      <c r="D43" s="345">
        <f>VLOOKUP($B43,'Version 5.1 (ABS)'!$B$7:$G$151,5,FALSE)</f>
        <v>56</v>
      </c>
      <c r="E43" s="37">
        <f>VLOOKUP($B43,'Version 5.1 (RDD)'!$B$7:$G$151,5,FALSE)</f>
        <v>0</v>
      </c>
      <c r="F43" s="345">
        <f>VLOOKUP($B43,'Version 5.1 (Probability Panel)'!$B$7:$G$151,5,FALSE)</f>
        <v>0</v>
      </c>
      <c r="H43" s="346">
        <f>VLOOKUP($B43,'Version 5.1 (List Samples)'!$B$7:$G$151,6,FALSE)</f>
        <v>0</v>
      </c>
      <c r="I43" s="346">
        <f>VLOOKUP($B43,'Version 5.1 (ABS)'!$B$7:$G$151,6,FALSE)</f>
        <v>0</v>
      </c>
      <c r="J43" s="346">
        <f>VLOOKUP($B43,'Version 5.1 (RDD)'!$B$7:$G$151,6,FALSE)</f>
        <v>0</v>
      </c>
      <c r="K43" s="346">
        <f>VLOOKUP($B43,'Version 5.1 (Probability Panel)'!$B$7:$G$151,6,FALSE)</f>
        <v>0</v>
      </c>
    </row>
    <row r="44" spans="1:11">
      <c r="A44" s="99" t="s">
        <v>18</v>
      </c>
      <c r="B44" s="188">
        <v>2.31</v>
      </c>
      <c r="C44" s="342">
        <f>VLOOKUP($B44,'Version 5.1 (List Samples)'!$B$7:$G$151,5,FALSE)</f>
        <v>0</v>
      </c>
      <c r="D44" s="343">
        <f>VLOOKUP($B44,'Version 5.1 (ABS)'!$B$7:$G$151,5,FALSE)</f>
        <v>0</v>
      </c>
      <c r="E44" s="342">
        <f>VLOOKUP($B44,'Version 5.1 (RDD)'!$B$7:$G$151,5,FALSE)</f>
        <v>0</v>
      </c>
      <c r="F44" s="343">
        <f>VLOOKUP($B44,'Version 5.1 (Probability Panel)'!$B$7:$G$151,5,FALSE)</f>
        <v>0</v>
      </c>
      <c r="H44" s="344">
        <f>VLOOKUP($B44,'Version 5.1 (List Samples)'!$B$7:$G$151,6,FALSE)</f>
        <v>0</v>
      </c>
      <c r="I44" s="344">
        <f>VLOOKUP($B44,'Version 5.1 (ABS)'!$B$7:$G$151,6,FALSE)</f>
        <v>0</v>
      </c>
      <c r="J44" s="344">
        <f>VLOOKUP($B44,'Version 5.1 (RDD)'!$B$7:$G$151,6,FALSE)</f>
        <v>0</v>
      </c>
      <c r="K44" s="344">
        <f>VLOOKUP($B44,'Version 5.1 (Probability Panel)'!$B$7:$G$151,6,FALSE)</f>
        <v>0</v>
      </c>
    </row>
    <row r="45" spans="1:11">
      <c r="A45" s="99" t="s">
        <v>1</v>
      </c>
      <c r="B45" s="188">
        <v>2.3199999999999998</v>
      </c>
      <c r="C45" s="342">
        <f>VLOOKUP($B45,'Version 5.1 (List Samples)'!$B$7:$G$151,5,FALSE)</f>
        <v>0</v>
      </c>
      <c r="D45" s="343">
        <f>VLOOKUP($B45,'Version 5.1 (ABS)'!$B$7:$G$151,5,FALSE)</f>
        <v>0</v>
      </c>
      <c r="E45" s="342">
        <f>VLOOKUP($B45,'Version 5.1 (RDD)'!$B$7:$G$151,5,FALSE)</f>
        <v>67</v>
      </c>
      <c r="F45" s="343">
        <f>VLOOKUP($B45,'Version 5.1 (Probability Panel)'!$B$7:$G$151,5,FALSE)</f>
        <v>0</v>
      </c>
      <c r="H45" s="344">
        <f>VLOOKUP($B45,'Version 5.1 (List Samples)'!$B$7:$G$151,6,FALSE)</f>
        <v>0</v>
      </c>
      <c r="I45" s="344">
        <f>VLOOKUP($B45,'Version 5.1 (ABS)'!$B$7:$G$151,6,FALSE)</f>
        <v>0</v>
      </c>
      <c r="J45" s="344">
        <f>VLOOKUP($B45,'Version 5.1 (RDD)'!$B$7:$G$151,6,FALSE)</f>
        <v>0</v>
      </c>
      <c r="K45" s="344">
        <f>VLOOKUP($B45,'Version 5.1 (Probability Panel)'!$B$7:$G$151,6,FALSE)</f>
        <v>0</v>
      </c>
    </row>
    <row r="46" spans="1:11">
      <c r="A46" s="125" t="s">
        <v>147</v>
      </c>
      <c r="B46" s="194">
        <v>2.33</v>
      </c>
      <c r="C46" s="342">
        <f>VLOOKUP($B46,'Version 5.1 (List Samples)'!$B$7:$G$151,5,FALSE)</f>
        <v>0</v>
      </c>
      <c r="D46" s="343">
        <f>VLOOKUP($B46,'Version 5.1 (ABS)'!$B$7:$G$151,5,FALSE)</f>
        <v>0</v>
      </c>
      <c r="E46" s="342">
        <f>VLOOKUP($B46,'Version 5.1 (RDD)'!$B$7:$G$151,5,FALSE)</f>
        <v>0</v>
      </c>
      <c r="F46" s="343">
        <f>VLOOKUP($B46,'Version 5.1 (Probability Panel)'!$B$7:$G$151,5,FALSE)</f>
        <v>0</v>
      </c>
      <c r="H46" s="344">
        <f>VLOOKUP($B46,'Version 5.1 (List Samples)'!$B$7:$G$151,6,FALSE)</f>
        <v>0</v>
      </c>
      <c r="I46" s="344">
        <f>VLOOKUP($B46,'Version 5.1 (ABS)'!$B$7:$G$151,6,FALSE)</f>
        <v>0</v>
      </c>
      <c r="J46" s="344">
        <f>VLOOKUP($B46,'Version 5.1 (RDD)'!$B$7:$G$151,6,FALSE)</f>
        <v>0</v>
      </c>
      <c r="K46" s="344">
        <f>VLOOKUP($B46,'Version 5.1 (Probability Panel)'!$B$7:$G$151,6,FALSE)</f>
        <v>0</v>
      </c>
    </row>
    <row r="47" spans="1:11" ht="12.75" customHeight="1">
      <c r="A47" s="133" t="s">
        <v>53</v>
      </c>
      <c r="B47" s="195">
        <v>2.331</v>
      </c>
      <c r="C47" s="342">
        <f>VLOOKUP($B47,'Version 5.1 (List Samples)'!$B$7:$G$151,5,FALSE)</f>
        <v>0</v>
      </c>
      <c r="D47" s="343">
        <f>VLOOKUP($B47,'Version 5.1 (ABS)'!$B$7:$G$151,5,FALSE)</f>
        <v>0</v>
      </c>
      <c r="E47" s="342">
        <f>VLOOKUP($B47,'Version 5.1 (RDD)'!$B$7:$G$151,5,FALSE)</f>
        <v>0</v>
      </c>
      <c r="F47" s="349" t="s">
        <v>511</v>
      </c>
      <c r="H47" s="344">
        <f>VLOOKUP($B47,'Version 5.1 (List Samples)'!$B$7:$G$151,6,FALSE)</f>
        <v>0</v>
      </c>
      <c r="I47" s="344">
        <f>VLOOKUP($B47,'Version 5.1 (ABS)'!$B$7:$G$151,6,FALSE)</f>
        <v>0</v>
      </c>
      <c r="J47" s="344">
        <f>VLOOKUP($B47,'Version 5.1 (RDD)'!$B$7:$G$151,6,FALSE)</f>
        <v>0</v>
      </c>
      <c r="K47" s="350" t="s">
        <v>511</v>
      </c>
    </row>
    <row r="48" spans="1:11" ht="12.75" customHeight="1">
      <c r="A48" s="133" t="s">
        <v>54</v>
      </c>
      <c r="B48" s="195">
        <v>2.3319999999999999</v>
      </c>
      <c r="C48" s="342">
        <f>VLOOKUP($B48,'Version 5.1 (List Samples)'!$B$7:$G$151,5,FALSE)</f>
        <v>0</v>
      </c>
      <c r="D48" s="343">
        <f>VLOOKUP($B48,'Version 5.1 (ABS)'!$B$7:$G$151,5,FALSE)</f>
        <v>0</v>
      </c>
      <c r="E48" s="342">
        <f>VLOOKUP($B48,'Version 5.1 (RDD)'!$B$7:$G$151,5,FALSE)</f>
        <v>0</v>
      </c>
      <c r="F48" s="347" t="s">
        <v>511</v>
      </c>
      <c r="H48" s="344">
        <f>VLOOKUP($B48,'Version 5.1 (List Samples)'!$B$7:$G$151,6,FALSE)</f>
        <v>0</v>
      </c>
      <c r="I48" s="344">
        <f>VLOOKUP($B48,'Version 5.1 (ABS)'!$B$7:$G$151,6,FALSE)</f>
        <v>0</v>
      </c>
      <c r="J48" s="344">
        <f>VLOOKUP($B48,'Version 5.1 (RDD)'!$B$7:$G$151,6,FALSE)</f>
        <v>0</v>
      </c>
      <c r="K48" s="348" t="s">
        <v>511</v>
      </c>
    </row>
    <row r="49" spans="1:11">
      <c r="A49" s="133" t="s">
        <v>59</v>
      </c>
      <c r="B49" s="195">
        <v>2.3330000000000002</v>
      </c>
      <c r="C49" s="342">
        <f>VLOOKUP($B49,'Version 5.1 (List Samples)'!$B$7:$G$151,5,FALSE)</f>
        <v>0</v>
      </c>
      <c r="D49" s="343">
        <f>VLOOKUP($B49,'Version 5.1 (ABS)'!$B$7:$G$151,5,FALSE)</f>
        <v>0</v>
      </c>
      <c r="E49" s="342">
        <f>VLOOKUP($B49,'Version 5.1 (RDD)'!$B$7:$G$151,5,FALSE)</f>
        <v>0</v>
      </c>
      <c r="F49" s="347" t="s">
        <v>511</v>
      </c>
      <c r="H49" s="344">
        <f>VLOOKUP($B49,'Version 5.1 (List Samples)'!$B$7:$G$151,6,FALSE)</f>
        <v>0</v>
      </c>
      <c r="I49" s="344">
        <f>VLOOKUP($B49,'Version 5.1 (ABS)'!$B$7:$G$151,6,FALSE)</f>
        <v>0</v>
      </c>
      <c r="J49" s="344">
        <f>VLOOKUP($B49,'Version 5.1 (RDD)'!$B$7:$G$151,6,FALSE)</f>
        <v>0</v>
      </c>
      <c r="K49" s="348" t="s">
        <v>511</v>
      </c>
    </row>
    <row r="50" spans="1:11">
      <c r="A50" s="125" t="s">
        <v>148</v>
      </c>
      <c r="B50" s="194">
        <v>2.34</v>
      </c>
      <c r="C50" s="342">
        <f>VLOOKUP($B50,'Version 5.1 (List Samples)'!$B$7:$G$151,5,FALSE)</f>
        <v>0</v>
      </c>
      <c r="D50" s="343">
        <f>VLOOKUP($B50,'Version 5.1 (ABS)'!$B$7:$G$151,5,FALSE)</f>
        <v>0</v>
      </c>
      <c r="E50" s="342">
        <f>VLOOKUP($B50,'Version 5.1 (RDD)'!$B$7:$G$151,5,FALSE)</f>
        <v>0</v>
      </c>
      <c r="F50" s="343">
        <f>VLOOKUP($B50,'Version 5.1 (Probability Panel)'!$B$7:$G$151,5,FALSE)</f>
        <v>0</v>
      </c>
      <c r="H50" s="344">
        <f>VLOOKUP($B50,'Version 5.1 (List Samples)'!$B$7:$G$151,6,FALSE)</f>
        <v>0</v>
      </c>
      <c r="I50" s="344">
        <f>VLOOKUP($B50,'Version 5.1 (ABS)'!$B$7:$G$151,6,FALSE)</f>
        <v>0</v>
      </c>
      <c r="J50" s="344">
        <f>VLOOKUP($B50,'Version 5.1 (RDD)'!$B$7:$G$151,6,FALSE)</f>
        <v>0</v>
      </c>
      <c r="K50" s="344">
        <f>VLOOKUP($B50,'Version 5.1 (Probability Panel)'!$B$7:$G$151,6,FALSE)</f>
        <v>0</v>
      </c>
    </row>
    <row r="51" spans="1:11">
      <c r="A51" s="125" t="s">
        <v>56</v>
      </c>
      <c r="B51" s="194">
        <v>2.35</v>
      </c>
      <c r="C51" s="342">
        <f>VLOOKUP($B51,'Version 5.1 (List Samples)'!$B$7:$G$151,5,FALSE)</f>
        <v>0</v>
      </c>
      <c r="D51" s="343">
        <f>VLOOKUP($B51,'Version 5.1 (ABS)'!$B$7:$G$151,5,FALSE)</f>
        <v>0</v>
      </c>
      <c r="E51" s="342">
        <f>VLOOKUP($B51,'Version 5.1 (RDD)'!$B$7:$G$151,5,FALSE)</f>
        <v>0</v>
      </c>
      <c r="F51" s="343">
        <f>VLOOKUP($B51,'Version 5.1 (Probability Panel)'!$B$7:$G$151,5,FALSE)</f>
        <v>0</v>
      </c>
      <c r="H51" s="344">
        <f>VLOOKUP($B51,'Version 5.1 (List Samples)'!$B$7:$G$151,6,FALSE)</f>
        <v>0</v>
      </c>
      <c r="I51" s="344">
        <f>VLOOKUP($B51,'Version 5.1 (ABS)'!$B$7:$G$151,6,FALSE)</f>
        <v>0</v>
      </c>
      <c r="J51" s="344">
        <f>VLOOKUP($B51,'Version 5.1 (RDD)'!$B$7:$G$151,6,FALSE)</f>
        <v>0</v>
      </c>
      <c r="K51" s="344">
        <f>VLOOKUP($B51,'Version 5.1 (Probability Panel)'!$B$7:$G$151,6,FALSE)</f>
        <v>0</v>
      </c>
    </row>
    <row r="52" spans="1:11">
      <c r="A52" s="125" t="s">
        <v>120</v>
      </c>
      <c r="B52" s="194">
        <v>2.36</v>
      </c>
      <c r="C52" s="37">
        <f>VLOOKUP($B52,'Version 5.1 (List Samples)'!$B$7:$G$151,5,FALSE)</f>
        <v>0</v>
      </c>
      <c r="D52" s="345">
        <f>VLOOKUP($B52,'Version 5.1 (ABS)'!$B$7:$G$151,5,FALSE)</f>
        <v>0</v>
      </c>
      <c r="E52" s="37">
        <f>VLOOKUP($B52,'Version 5.1 (RDD)'!$B$7:$G$151,5,FALSE)</f>
        <v>0</v>
      </c>
      <c r="F52" s="345">
        <f>VLOOKUP($B52,'Version 5.1 (Probability Panel)'!$B$7:$G$151,5,FALSE)</f>
        <v>0</v>
      </c>
      <c r="H52" s="346">
        <f>VLOOKUP($B52,'Version 5.1 (List Samples)'!$B$7:$G$151,6,FALSE)</f>
        <v>0</v>
      </c>
      <c r="I52" s="346">
        <f>VLOOKUP($B52,'Version 5.1 (ABS)'!$B$7:$G$151,6,FALSE)</f>
        <v>0</v>
      </c>
      <c r="J52" s="346">
        <f>VLOOKUP($B52,'Version 5.1 (RDD)'!$B$7:$G$151,6,FALSE)</f>
        <v>0</v>
      </c>
      <c r="K52" s="346">
        <f>VLOOKUP($B52,'Version 5.1 (Probability Panel)'!$B$7:$G$151,6,FALSE)</f>
        <v>0</v>
      </c>
    </row>
    <row r="53" spans="1:11">
      <c r="A53" s="133" t="s">
        <v>121</v>
      </c>
      <c r="B53" s="195">
        <v>2.3610000000000002</v>
      </c>
      <c r="C53" s="37">
        <f>VLOOKUP($B53,'Version 5.1 (List Samples)'!$B$7:$G$151,5,FALSE)</f>
        <v>0</v>
      </c>
      <c r="D53" s="345">
        <f>VLOOKUP($B53,'Version 5.1 (ABS)'!$B$7:$G$151,5,FALSE)</f>
        <v>0</v>
      </c>
      <c r="E53" s="37">
        <f>VLOOKUP($B53,'Version 5.1 (RDD)'!$B$7:$G$151,5,FALSE)</f>
        <v>0</v>
      </c>
      <c r="F53" s="345">
        <f>VLOOKUP($B53,'Version 5.1 (Probability Panel)'!$B$7:$G$151,5,FALSE)</f>
        <v>0</v>
      </c>
      <c r="H53" s="346">
        <f>VLOOKUP($B53,'Version 5.1 (List Samples)'!$B$7:$G$151,6,FALSE)</f>
        <v>0</v>
      </c>
      <c r="I53" s="346">
        <f>VLOOKUP($B53,'Version 5.1 (ABS)'!$B$7:$G$151,6,FALSE)</f>
        <v>0</v>
      </c>
      <c r="J53" s="346">
        <f>VLOOKUP($B53,'Version 5.1 (RDD)'!$B$7:$G$151,6,FALSE)</f>
        <v>0</v>
      </c>
      <c r="K53" s="346">
        <f>VLOOKUP($B53,'Version 5.1 (Probability Panel)'!$B$7:$G$151,6,FALSE)</f>
        <v>0</v>
      </c>
    </row>
    <row r="54" spans="1:11">
      <c r="A54" s="133" t="s">
        <v>122</v>
      </c>
      <c r="B54" s="195">
        <v>2.3620000000000001</v>
      </c>
      <c r="C54" s="37">
        <f>VLOOKUP($B54,'Version 5.1 (List Samples)'!$B$7:$G$151,5,FALSE)</f>
        <v>0</v>
      </c>
      <c r="D54" s="345">
        <f>VLOOKUP($B54,'Version 5.1 (ABS)'!$B$7:$G$151,5,FALSE)</f>
        <v>7</v>
      </c>
      <c r="E54" s="37">
        <f>VLOOKUP($B54,'Version 5.1 (RDD)'!$B$7:$G$151,5,FALSE)</f>
        <v>6</v>
      </c>
      <c r="F54" s="345">
        <f>VLOOKUP($B54,'Version 5.1 (Probability Panel)'!$B$7:$G$151,5,FALSE)</f>
        <v>0</v>
      </c>
      <c r="H54" s="346">
        <f>VLOOKUP($B54,'Version 5.1 (List Samples)'!$B$7:$G$151,6,FALSE)</f>
        <v>0</v>
      </c>
      <c r="I54" s="346">
        <f>VLOOKUP($B54,'Version 5.1 (ABS)'!$B$7:$G$151,6,FALSE)</f>
        <v>0</v>
      </c>
      <c r="J54" s="346">
        <f>VLOOKUP($B54,'Version 5.1 (RDD)'!$B$7:$G$151,6,FALSE)</f>
        <v>0</v>
      </c>
      <c r="K54" s="346">
        <f>VLOOKUP($B54,'Version 5.1 (Probability Panel)'!$B$7:$G$151,6,FALSE)</f>
        <v>0</v>
      </c>
    </row>
    <row r="55" spans="1:11">
      <c r="A55" s="125" t="s">
        <v>150</v>
      </c>
      <c r="B55" s="194">
        <v>2.37</v>
      </c>
      <c r="C55" s="37">
        <f>VLOOKUP($B55,'Version 5.1 (List Samples)'!$B$7:$G$151,5,FALSE)</f>
        <v>0</v>
      </c>
      <c r="D55" s="345">
        <f>VLOOKUP($B55,'Version 5.1 (ABS)'!$B$7:$G$151,5,FALSE)</f>
        <v>0</v>
      </c>
      <c r="E55" s="347" t="s">
        <v>511</v>
      </c>
      <c r="F55" s="345">
        <f>VLOOKUP($B55,'Version 5.1 (Probability Panel)'!$B$7:$G$151,5,FALSE)</f>
        <v>0</v>
      </c>
      <c r="H55" s="346">
        <f>VLOOKUP($B55,'Version 5.1 (List Samples)'!$B$7:$G$151,6,FALSE)</f>
        <v>0</v>
      </c>
      <c r="I55" s="346">
        <f>VLOOKUP($B55,'Version 5.1 (ABS)'!$B$7:$G$151,6,FALSE)</f>
        <v>0</v>
      </c>
      <c r="J55" s="348" t="s">
        <v>511</v>
      </c>
      <c r="K55" s="346">
        <f>VLOOKUP($B55,'Version 5.1 (Probability Panel)'!$B$7:$G$151,6,FALSE)</f>
        <v>0</v>
      </c>
    </row>
    <row r="56" spans="1:11" ht="13.8" thickBot="1">
      <c r="A56" s="178" t="s">
        <v>152</v>
      </c>
      <c r="B56" s="184">
        <v>2.9</v>
      </c>
      <c r="C56" s="335">
        <f>VLOOKUP($B56,'Version 5.1 (List Samples)'!$B$7:$G$151,5,FALSE)</f>
        <v>0</v>
      </c>
      <c r="D56" s="336">
        <f>VLOOKUP($B56,'Version 5.1 (ABS)'!$B$7:$G$151,5,FALSE)</f>
        <v>0</v>
      </c>
      <c r="E56" s="335">
        <f>VLOOKUP($B56,'Version 5.1 (RDD)'!$B$7:$G$151,5,FALSE)</f>
        <v>0</v>
      </c>
      <c r="F56" s="336">
        <f>VLOOKUP($B56,'Version 5.1 (Probability Panel)'!$B$7:$G$151,5,FALSE)</f>
        <v>0</v>
      </c>
      <c r="H56" s="337">
        <f>VLOOKUP($B56,'Version 5.1 (List Samples)'!$B$7:$G$151,6,FALSE)</f>
        <v>0</v>
      </c>
      <c r="I56" s="337">
        <f>VLOOKUP($B56,'Version 5.1 (ABS)'!$B$7:$G$151,6,FALSE)</f>
        <v>0</v>
      </c>
      <c r="J56" s="337">
        <f>VLOOKUP($B56,'Version 5.1 (RDD)'!$B$7:$G$151,6,FALSE)</f>
        <v>0</v>
      </c>
      <c r="K56" s="337">
        <f>VLOOKUP($B56,'Version 5.1 (Probability Panel)'!$B$7:$G$151,6,FALSE)</f>
        <v>0</v>
      </c>
    </row>
    <row r="57" spans="1:11">
      <c r="A57" s="206"/>
      <c r="B57" s="45"/>
      <c r="C57" s="35"/>
      <c r="D57" s="338"/>
      <c r="E57" s="35"/>
      <c r="F57" s="338"/>
      <c r="H57" s="339"/>
      <c r="I57" s="339"/>
      <c r="J57" s="339"/>
      <c r="K57" s="339"/>
    </row>
    <row r="58" spans="1:11" ht="27" customHeight="1">
      <c r="A58" s="92" t="s">
        <v>12</v>
      </c>
      <c r="B58" s="269">
        <v>3</v>
      </c>
      <c r="C58" s="309">
        <f>VLOOKUP($B58,'Version 5.1 (List Samples)'!$B$7:$G$151,5,FALSE)</f>
        <v>76</v>
      </c>
      <c r="D58" s="340">
        <f>VLOOKUP($B58,'Version 5.1 (ABS)'!$B$7:$G$151,5,FALSE)</f>
        <v>10</v>
      </c>
      <c r="E58" s="309">
        <f>VLOOKUP($B58,'Version 5.1 (RDD)'!$B$7:$G$151,5,FALSE)</f>
        <v>103</v>
      </c>
      <c r="F58" s="340">
        <f>VLOOKUP($B58,'Version 5.1 (Probability Panel)'!$B$7:$G$151,5,FALSE)</f>
        <v>78</v>
      </c>
      <c r="G58" s="53"/>
      <c r="H58" s="341">
        <f>VLOOKUP($B58,'Version 5.1 (List Samples)'!$B$7:$G$151,6,FALSE)</f>
        <v>0</v>
      </c>
      <c r="I58" s="341">
        <f>VLOOKUP($B58,'Version 5.1 (ABS)'!$B$7:$G$151,6,FALSE)</f>
        <v>0</v>
      </c>
      <c r="J58" s="341">
        <f>VLOOKUP($B58,'Version 5.1 (RDD)'!$B$7:$G$151,6,FALSE)</f>
        <v>0</v>
      </c>
      <c r="K58" s="341">
        <f>VLOOKUP($B58,'Version 5.1 (Probability Panel)'!$B$7:$G$151,6,FALSE)</f>
        <v>0</v>
      </c>
    </row>
    <row r="59" spans="1:11" ht="12.75" customHeight="1">
      <c r="A59" s="93" t="s">
        <v>162</v>
      </c>
      <c r="B59" s="194">
        <v>3.1</v>
      </c>
      <c r="C59" s="351" t="s">
        <v>511</v>
      </c>
      <c r="D59" s="343">
        <f>VLOOKUP($B59,'Version 5.1 (ABS)'!$B$7:$G$151,5,FALSE)</f>
        <v>0</v>
      </c>
      <c r="E59" s="342">
        <f>VLOOKUP($B59,'Version 5.1 (RDD)'!$B$7:$G$151,5,FALSE)</f>
        <v>0</v>
      </c>
      <c r="F59" s="349" t="s">
        <v>511</v>
      </c>
      <c r="H59" s="352" t="s">
        <v>511</v>
      </c>
      <c r="I59" s="344">
        <f>VLOOKUP($B59,'Version 5.1 (ABS)'!$B$7:$G$151,6,FALSE)</f>
        <v>0</v>
      </c>
      <c r="J59" s="344">
        <f>VLOOKUP($B59,'Version 5.1 (RDD)'!$B$7:$G$151,6,FALSE)</f>
        <v>0</v>
      </c>
      <c r="K59" s="350" t="s">
        <v>511</v>
      </c>
    </row>
    <row r="60" spans="1:11" ht="12.75" customHeight="1">
      <c r="A60" s="151" t="s">
        <v>253</v>
      </c>
      <c r="B60" s="207">
        <v>3.11</v>
      </c>
      <c r="C60" s="351" t="s">
        <v>511</v>
      </c>
      <c r="D60" s="343">
        <f>VLOOKUP($B60,'Version 5.1 (ABS)'!$B$7:$G$151,5,FALSE)</f>
        <v>0</v>
      </c>
      <c r="E60" s="342">
        <f>VLOOKUP($B60,'Version 5.1 (RDD)'!$B$7:$G$151,5,FALSE)</f>
        <v>0</v>
      </c>
      <c r="F60" s="349" t="s">
        <v>511</v>
      </c>
      <c r="H60" s="352" t="s">
        <v>511</v>
      </c>
      <c r="I60" s="344">
        <f>VLOOKUP($B60,'Version 5.1 (ABS)'!$B$7:$G$151,6,FALSE)</f>
        <v>0</v>
      </c>
      <c r="J60" s="344">
        <f>VLOOKUP($B60,'Version 5.1 (RDD)'!$B$7:$G$151,6,FALSE)</f>
        <v>0</v>
      </c>
      <c r="K60" s="348" t="s">
        <v>511</v>
      </c>
    </row>
    <row r="61" spans="1:11" ht="12.75" customHeight="1">
      <c r="A61" s="151" t="s">
        <v>254</v>
      </c>
      <c r="B61" s="194">
        <v>3.12</v>
      </c>
      <c r="C61" s="351" t="s">
        <v>511</v>
      </c>
      <c r="D61" s="343">
        <f>VLOOKUP($B61,'Version 5.1 (ABS)'!$B$7:$G$151,5,FALSE)</f>
        <v>0</v>
      </c>
      <c r="E61" s="342">
        <f>VLOOKUP($B61,'Version 5.1 (RDD)'!$B$7:$G$151,5,FALSE)</f>
        <v>56</v>
      </c>
      <c r="F61" s="349" t="s">
        <v>511</v>
      </c>
      <c r="H61" s="352" t="s">
        <v>511</v>
      </c>
      <c r="I61" s="344">
        <f>VLOOKUP($B61,'Version 5.1 (ABS)'!$B$7:$G$151,6,FALSE)</f>
        <v>0</v>
      </c>
      <c r="J61" s="344">
        <f>VLOOKUP($B61,'Version 5.1 (RDD)'!$B$7:$G$151,6,FALSE)</f>
        <v>0</v>
      </c>
      <c r="K61" s="348" t="s">
        <v>511</v>
      </c>
    </row>
    <row r="62" spans="1:11">
      <c r="A62" s="153" t="s">
        <v>255</v>
      </c>
      <c r="B62" s="195">
        <v>3.121</v>
      </c>
      <c r="C62" s="351" t="s">
        <v>511</v>
      </c>
      <c r="D62" s="343">
        <f>VLOOKUP($B62,'Version 5.1 (ABS)'!$B$7:$G$151,5,FALSE)</f>
        <v>0</v>
      </c>
      <c r="E62" s="342">
        <f>VLOOKUP($B62,'Version 5.1 (RDD)'!$B$7:$G$151,5,FALSE)</f>
        <v>0</v>
      </c>
      <c r="F62" s="349" t="s">
        <v>511</v>
      </c>
      <c r="H62" s="352" t="s">
        <v>511</v>
      </c>
      <c r="I62" s="344">
        <f>VLOOKUP($B62,'Version 5.1 (ABS)'!$B$7:$G$151,6,FALSE)</f>
        <v>0</v>
      </c>
      <c r="J62" s="344">
        <f>VLOOKUP($B62,'Version 5.1 (RDD)'!$B$7:$G$151,6,FALSE)</f>
        <v>0</v>
      </c>
      <c r="K62" s="348" t="s">
        <v>511</v>
      </c>
    </row>
    <row r="63" spans="1:11">
      <c r="A63" s="153" t="s">
        <v>256</v>
      </c>
      <c r="B63" s="195">
        <v>3.1219999999999999</v>
      </c>
      <c r="C63" s="351" t="s">
        <v>511</v>
      </c>
      <c r="D63" s="343">
        <f>VLOOKUP($B63,'Version 5.1 (ABS)'!$B$7:$G$151,5,FALSE)</f>
        <v>0</v>
      </c>
      <c r="E63" s="342">
        <f>VLOOKUP($B63,'Version 5.1 (RDD)'!$B$7:$G$151,5,FALSE)</f>
        <v>0</v>
      </c>
      <c r="F63" s="349" t="s">
        <v>511</v>
      </c>
      <c r="H63" s="352" t="s">
        <v>511</v>
      </c>
      <c r="I63" s="344">
        <f>VLOOKUP($B63,'Version 5.1 (ABS)'!$B$7:$G$151,6,FALSE)</f>
        <v>0</v>
      </c>
      <c r="J63" s="344">
        <f>VLOOKUP($B63,'Version 5.1 (RDD)'!$B$7:$G$151,6,FALSE)</f>
        <v>0</v>
      </c>
      <c r="K63" s="348" t="s">
        <v>511</v>
      </c>
    </row>
    <row r="64" spans="1:11">
      <c r="A64" s="153" t="s">
        <v>257</v>
      </c>
      <c r="B64" s="195">
        <v>3.1230000000000002</v>
      </c>
      <c r="C64" s="351" t="s">
        <v>511</v>
      </c>
      <c r="D64" s="343">
        <f>VLOOKUP($B64,'Version 5.1 (ABS)'!$B$7:$G$151,5,FALSE)</f>
        <v>0</v>
      </c>
      <c r="E64" s="342">
        <f>VLOOKUP($B64,'Version 5.1 (RDD)'!$B$7:$G$151,5,FALSE)</f>
        <v>0</v>
      </c>
      <c r="F64" s="349" t="s">
        <v>511</v>
      </c>
      <c r="H64" s="352" t="s">
        <v>511</v>
      </c>
      <c r="I64" s="344">
        <f>VLOOKUP($B64,'Version 5.1 (ABS)'!$B$7:$G$151,6,FALSE)</f>
        <v>0</v>
      </c>
      <c r="J64" s="344">
        <f>VLOOKUP($B64,'Version 5.1 (RDD)'!$B$7:$G$151,6,FALSE)</f>
        <v>0</v>
      </c>
      <c r="K64" s="348" t="s">
        <v>511</v>
      </c>
    </row>
    <row r="65" spans="1:11">
      <c r="A65" s="153" t="s">
        <v>258</v>
      </c>
      <c r="B65" s="195">
        <v>3.1240000000000001</v>
      </c>
      <c r="C65" s="351" t="s">
        <v>511</v>
      </c>
      <c r="D65" s="343">
        <f>VLOOKUP($B65,'Version 5.1 (ABS)'!$B$7:$G$151,5,FALSE)</f>
        <v>0</v>
      </c>
      <c r="E65" s="342">
        <f>VLOOKUP($B65,'Version 5.1 (RDD)'!$B$7:$G$151,5,FALSE)</f>
        <v>0</v>
      </c>
      <c r="F65" s="349" t="s">
        <v>511</v>
      </c>
      <c r="H65" s="352" t="s">
        <v>511</v>
      </c>
      <c r="I65" s="344">
        <f>VLOOKUP($B65,'Version 5.1 (ABS)'!$B$7:$G$151,6,FALSE)</f>
        <v>0</v>
      </c>
      <c r="J65" s="344">
        <f>VLOOKUP($B65,'Version 5.1 (RDD)'!$B$7:$G$151,6,FALSE)</f>
        <v>0</v>
      </c>
      <c r="K65" s="348" t="s">
        <v>511</v>
      </c>
    </row>
    <row r="66" spans="1:11">
      <c r="A66" s="153" t="s">
        <v>259</v>
      </c>
      <c r="B66" s="195">
        <v>3.125</v>
      </c>
      <c r="C66" s="351" t="s">
        <v>511</v>
      </c>
      <c r="D66" s="343">
        <f>VLOOKUP($B66,'Version 5.1 (ABS)'!$B$7:$G$151,5,FALSE)</f>
        <v>0</v>
      </c>
      <c r="E66" s="342">
        <f>VLOOKUP($B66,'Version 5.1 (RDD)'!$B$7:$G$151,5,FALSE)</f>
        <v>0</v>
      </c>
      <c r="F66" s="349" t="s">
        <v>511</v>
      </c>
      <c r="H66" s="352" t="s">
        <v>511</v>
      </c>
      <c r="I66" s="344">
        <f>VLOOKUP($B66,'Version 5.1 (ABS)'!$B$7:$G$151,6,FALSE)</f>
        <v>0</v>
      </c>
      <c r="J66" s="344">
        <f>VLOOKUP($B66,'Version 5.1 (RDD)'!$B$7:$G$151,6,FALSE)</f>
        <v>0</v>
      </c>
      <c r="K66" s="348" t="s">
        <v>511</v>
      </c>
    </row>
    <row r="67" spans="1:11">
      <c r="A67" s="154" t="s">
        <v>260</v>
      </c>
      <c r="B67" s="197">
        <v>3.1251000000000002</v>
      </c>
      <c r="C67" s="351" t="s">
        <v>511</v>
      </c>
      <c r="D67" s="343">
        <f>VLOOKUP($B67,'Version 5.1 (ABS)'!$B$7:$G$151,5,FALSE)</f>
        <v>0</v>
      </c>
      <c r="E67" s="342">
        <f>VLOOKUP($B67,'Version 5.1 (RDD)'!$B$7:$G$151,5,FALSE)</f>
        <v>0</v>
      </c>
      <c r="F67" s="349" t="s">
        <v>511</v>
      </c>
      <c r="H67" s="352" t="s">
        <v>511</v>
      </c>
      <c r="I67" s="344">
        <f>VLOOKUP($B67,'Version 5.1 (ABS)'!$B$7:$G$151,6,FALSE)</f>
        <v>0</v>
      </c>
      <c r="J67" s="344">
        <f>VLOOKUP($B67,'Version 5.1 (RDD)'!$B$7:$G$151,6,FALSE)</f>
        <v>0</v>
      </c>
      <c r="K67" s="348" t="s">
        <v>511</v>
      </c>
    </row>
    <row r="68" spans="1:11">
      <c r="A68" s="154" t="s">
        <v>261</v>
      </c>
      <c r="B68" s="197">
        <v>3.1252</v>
      </c>
      <c r="C68" s="351" t="s">
        <v>511</v>
      </c>
      <c r="D68" s="343">
        <f>VLOOKUP($B68,'Version 5.1 (ABS)'!$B$7:$G$151,5,FALSE)</f>
        <v>0</v>
      </c>
      <c r="E68" s="342">
        <f>VLOOKUP($B68,'Version 5.1 (RDD)'!$B$7:$G$151,5,FALSE)</f>
        <v>0</v>
      </c>
      <c r="F68" s="349" t="s">
        <v>511</v>
      </c>
      <c r="H68" s="352" t="s">
        <v>511</v>
      </c>
      <c r="I68" s="344">
        <f>VLOOKUP($B68,'Version 5.1 (ABS)'!$B$7:$G$151,6,FALSE)</f>
        <v>0</v>
      </c>
      <c r="J68" s="344">
        <f>VLOOKUP($B68,'Version 5.1 (RDD)'!$B$7:$G$151,6,FALSE)</f>
        <v>0</v>
      </c>
      <c r="K68" s="348" t="s">
        <v>511</v>
      </c>
    </row>
    <row r="69" spans="1:11">
      <c r="A69" s="154" t="s">
        <v>262</v>
      </c>
      <c r="B69" s="197">
        <v>3.1253000000000002</v>
      </c>
      <c r="C69" s="351" t="s">
        <v>511</v>
      </c>
      <c r="D69" s="343">
        <f>VLOOKUP($B69,'Version 5.1 (ABS)'!$B$7:$G$151,5,FALSE)</f>
        <v>0</v>
      </c>
      <c r="E69" s="37">
        <f>VLOOKUP($B69,'Version 5.1 (RDD)'!$B$7:$G$151,5,FALSE)</f>
        <v>0</v>
      </c>
      <c r="F69" s="349" t="s">
        <v>511</v>
      </c>
      <c r="H69" s="352" t="s">
        <v>511</v>
      </c>
      <c r="I69" s="344">
        <f>VLOOKUP($B69,'Version 5.1 (ABS)'!$B$7:$G$151,6,FALSE)</f>
        <v>0</v>
      </c>
      <c r="J69" s="346">
        <f>VLOOKUP($B69,'Version 5.1 (RDD)'!$B$7:$G$151,6,FALSE)</f>
        <v>0</v>
      </c>
      <c r="K69" s="348" t="s">
        <v>511</v>
      </c>
    </row>
    <row r="70" spans="1:11">
      <c r="A70" s="154" t="s">
        <v>263</v>
      </c>
      <c r="B70" s="197">
        <v>3.1254</v>
      </c>
      <c r="C70" s="351" t="s">
        <v>511</v>
      </c>
      <c r="D70" s="343">
        <f>VLOOKUP($B70,'Version 5.1 (ABS)'!$B$7:$G$151,5,FALSE)</f>
        <v>0</v>
      </c>
      <c r="E70" s="347" t="s">
        <v>511</v>
      </c>
      <c r="F70" s="349" t="s">
        <v>511</v>
      </c>
      <c r="H70" s="352" t="s">
        <v>511</v>
      </c>
      <c r="I70" s="344">
        <f>VLOOKUP($B70,'Version 5.1 (ABS)'!$B$7:$G$151,6,FALSE)</f>
        <v>0</v>
      </c>
      <c r="J70" s="348" t="s">
        <v>511</v>
      </c>
      <c r="K70" s="348" t="s">
        <v>511</v>
      </c>
    </row>
    <row r="71" spans="1:11">
      <c r="A71" s="154" t="s">
        <v>264</v>
      </c>
      <c r="B71" s="197">
        <v>3.1255000000000002</v>
      </c>
      <c r="C71" s="351" t="s">
        <v>511</v>
      </c>
      <c r="D71" s="343">
        <f>VLOOKUP($B71,'Version 5.1 (ABS)'!$B$7:$G$151,5,FALSE)</f>
        <v>0</v>
      </c>
      <c r="E71" s="347" t="s">
        <v>511</v>
      </c>
      <c r="F71" s="349" t="s">
        <v>511</v>
      </c>
      <c r="H71" s="352" t="s">
        <v>511</v>
      </c>
      <c r="I71" s="344">
        <f>VLOOKUP($B71,'Version 5.1 (ABS)'!$B$7:$G$151,6,FALSE)</f>
        <v>0</v>
      </c>
      <c r="J71" s="348" t="s">
        <v>511</v>
      </c>
      <c r="K71" s="348" t="s">
        <v>511</v>
      </c>
    </row>
    <row r="72" spans="1:11">
      <c r="A72" s="153" t="s">
        <v>265</v>
      </c>
      <c r="B72" s="195">
        <v>3.1259999999999999</v>
      </c>
      <c r="C72" s="351" t="s">
        <v>511</v>
      </c>
      <c r="D72" s="343">
        <f>VLOOKUP($B72,'Version 5.1 (ABS)'!$B$7:$G$151,5,FALSE)</f>
        <v>0</v>
      </c>
      <c r="E72" s="347" t="s">
        <v>511</v>
      </c>
      <c r="F72" s="349" t="s">
        <v>511</v>
      </c>
      <c r="H72" s="352" t="s">
        <v>511</v>
      </c>
      <c r="I72" s="344">
        <f>VLOOKUP($B72,'Version 5.1 (ABS)'!$B$7:$G$151,6,FALSE)</f>
        <v>0</v>
      </c>
      <c r="J72" s="348" t="s">
        <v>511</v>
      </c>
      <c r="K72" s="348" t="s">
        <v>511</v>
      </c>
    </row>
    <row r="73" spans="1:11">
      <c r="A73" s="154" t="s">
        <v>272</v>
      </c>
      <c r="B73" s="197">
        <v>3.1261000000000001</v>
      </c>
      <c r="C73" s="351" t="s">
        <v>511</v>
      </c>
      <c r="D73" s="343">
        <f>VLOOKUP($B73,'Version 5.1 (ABS)'!$B$7:$G$151,5,FALSE)</f>
        <v>0</v>
      </c>
      <c r="E73" s="347" t="s">
        <v>511</v>
      </c>
      <c r="F73" s="349" t="s">
        <v>511</v>
      </c>
      <c r="H73" s="352" t="s">
        <v>511</v>
      </c>
      <c r="I73" s="344">
        <f>VLOOKUP($B73,'Version 5.1 (ABS)'!$B$7:$G$151,6,FALSE)</f>
        <v>0</v>
      </c>
      <c r="J73" s="348" t="s">
        <v>511</v>
      </c>
      <c r="K73" s="348" t="s">
        <v>511</v>
      </c>
    </row>
    <row r="74" spans="1:11">
      <c r="A74" s="154" t="s">
        <v>273</v>
      </c>
      <c r="B74" s="197">
        <v>3.1261999999999999</v>
      </c>
      <c r="C74" s="351" t="s">
        <v>511</v>
      </c>
      <c r="D74" s="343">
        <f>VLOOKUP($B74,'Version 5.1 (ABS)'!$B$7:$G$151,5,FALSE)</f>
        <v>0</v>
      </c>
      <c r="E74" s="347" t="s">
        <v>511</v>
      </c>
      <c r="F74" s="349" t="s">
        <v>511</v>
      </c>
      <c r="H74" s="352" t="s">
        <v>511</v>
      </c>
      <c r="I74" s="344">
        <f>VLOOKUP($B74,'Version 5.1 (ABS)'!$B$7:$G$151,6,FALSE)</f>
        <v>0</v>
      </c>
      <c r="J74" s="348" t="s">
        <v>511</v>
      </c>
      <c r="K74" s="348" t="s">
        <v>511</v>
      </c>
    </row>
    <row r="75" spans="1:11">
      <c r="A75" s="154" t="s">
        <v>274</v>
      </c>
      <c r="B75" s="197">
        <v>3.1263000000000001</v>
      </c>
      <c r="C75" s="351" t="s">
        <v>511</v>
      </c>
      <c r="D75" s="343">
        <f>VLOOKUP($B75,'Version 5.1 (ABS)'!$B$7:$G$151,5,FALSE)</f>
        <v>0</v>
      </c>
      <c r="E75" s="347" t="s">
        <v>511</v>
      </c>
      <c r="F75" s="349" t="s">
        <v>511</v>
      </c>
      <c r="H75" s="352" t="s">
        <v>511</v>
      </c>
      <c r="I75" s="344">
        <f>VLOOKUP($B75,'Version 5.1 (ABS)'!$B$7:$G$151,6,FALSE)</f>
        <v>0</v>
      </c>
      <c r="J75" s="348" t="s">
        <v>511</v>
      </c>
      <c r="K75" s="348" t="s">
        <v>511</v>
      </c>
    </row>
    <row r="76" spans="1:11">
      <c r="A76" s="151" t="s">
        <v>275</v>
      </c>
      <c r="B76" s="194">
        <v>3.13</v>
      </c>
      <c r="C76" s="351" t="s">
        <v>511</v>
      </c>
      <c r="D76" s="343">
        <f>VLOOKUP($B76,'Version 5.1 (ABS)'!$B$7:$G$151,5,FALSE)</f>
        <v>0</v>
      </c>
      <c r="E76" s="342">
        <f>VLOOKUP($B76,'Version 5.1 (RDD)'!$B$7:$G$151,5,FALSE)</f>
        <v>0</v>
      </c>
      <c r="F76" s="349" t="s">
        <v>511</v>
      </c>
      <c r="H76" s="352" t="s">
        <v>511</v>
      </c>
      <c r="I76" s="344">
        <f>VLOOKUP($B76,'Version 5.1 (ABS)'!$B$7:$G$151,6,FALSE)</f>
        <v>0</v>
      </c>
      <c r="J76" s="344">
        <f>VLOOKUP($B76,'Version 5.1 (RDD)'!$B$7:$G$151,6,FALSE)</f>
        <v>0</v>
      </c>
      <c r="K76" s="348" t="s">
        <v>511</v>
      </c>
    </row>
    <row r="77" spans="1:11">
      <c r="A77" s="153" t="s">
        <v>276</v>
      </c>
      <c r="B77" s="195">
        <v>3.1309999999999998</v>
      </c>
      <c r="C77" s="351" t="s">
        <v>511</v>
      </c>
      <c r="D77" s="343">
        <f>VLOOKUP($B77,'Version 5.1 (ABS)'!$B$7:$G$151,5,FALSE)</f>
        <v>0</v>
      </c>
      <c r="E77" s="342">
        <f>VLOOKUP($B77,'Version 5.1 (RDD)'!$B$7:$G$151,5,FALSE)</f>
        <v>0</v>
      </c>
      <c r="F77" s="349" t="s">
        <v>511</v>
      </c>
      <c r="H77" s="352" t="s">
        <v>511</v>
      </c>
      <c r="I77" s="344">
        <f>VLOOKUP($B77,'Version 5.1 (ABS)'!$B$7:$G$151,6,FALSE)</f>
        <v>0</v>
      </c>
      <c r="J77" s="344">
        <f>VLOOKUP($B77,'Version 5.1 (RDD)'!$B$7:$G$151,6,FALSE)</f>
        <v>0</v>
      </c>
      <c r="K77" s="348" t="s">
        <v>511</v>
      </c>
    </row>
    <row r="78" spans="1:11">
      <c r="A78" s="153" t="s">
        <v>277</v>
      </c>
      <c r="B78" s="195">
        <v>3.1320000000000001</v>
      </c>
      <c r="C78" s="351" t="s">
        <v>511</v>
      </c>
      <c r="D78" s="343">
        <f>VLOOKUP($B78,'Version 5.1 (ABS)'!$B$7:$G$151,5,FALSE)</f>
        <v>0</v>
      </c>
      <c r="E78" s="342">
        <f>VLOOKUP($B78,'Version 5.1 (RDD)'!$B$7:$G$151,5,FALSE)</f>
        <v>6</v>
      </c>
      <c r="F78" s="349" t="s">
        <v>511</v>
      </c>
      <c r="H78" s="352" t="s">
        <v>511</v>
      </c>
      <c r="I78" s="344">
        <f>VLOOKUP($B78,'Version 5.1 (ABS)'!$B$7:$G$151,6,FALSE)</f>
        <v>0</v>
      </c>
      <c r="J78" s="344">
        <f>VLOOKUP($B78,'Version 5.1 (RDD)'!$B$7:$G$151,6,FALSE)</f>
        <v>0</v>
      </c>
      <c r="K78" s="348" t="s">
        <v>511</v>
      </c>
    </row>
    <row r="79" spans="1:11">
      <c r="A79" s="153" t="s">
        <v>278</v>
      </c>
      <c r="B79" s="195">
        <v>3.133</v>
      </c>
      <c r="C79" s="351" t="s">
        <v>511</v>
      </c>
      <c r="D79" s="343">
        <f>VLOOKUP($B79,'Version 5.1 (ABS)'!$B$7:$G$151,5,FALSE)</f>
        <v>0</v>
      </c>
      <c r="E79" s="342">
        <f>VLOOKUP($B79,'Version 5.1 (RDD)'!$B$7:$G$151,5,FALSE)</f>
        <v>0</v>
      </c>
      <c r="F79" s="349" t="s">
        <v>511</v>
      </c>
      <c r="H79" s="352" t="s">
        <v>511</v>
      </c>
      <c r="I79" s="344">
        <f>VLOOKUP($B79,'Version 5.1 (ABS)'!$B$7:$G$151,6,FALSE)</f>
        <v>0</v>
      </c>
      <c r="J79" s="344">
        <f>VLOOKUP($B79,'Version 5.1 (RDD)'!$B$7:$G$151,6,FALSE)</f>
        <v>0</v>
      </c>
      <c r="K79" s="348" t="s">
        <v>511</v>
      </c>
    </row>
    <row r="80" spans="1:11">
      <c r="A80" s="153" t="s">
        <v>279</v>
      </c>
      <c r="B80" s="195">
        <v>3.1339999999999999</v>
      </c>
      <c r="C80" s="351" t="s">
        <v>511</v>
      </c>
      <c r="D80" s="343">
        <f>VLOOKUP($B80,'Version 5.1 (ABS)'!$B$7:$G$151,5,FALSE)</f>
        <v>0</v>
      </c>
      <c r="E80" s="342">
        <f>VLOOKUP($B80,'Version 5.1 (RDD)'!$B$7:$G$151,5,FALSE)</f>
        <v>0</v>
      </c>
      <c r="F80" s="349" t="s">
        <v>511</v>
      </c>
      <c r="H80" s="352" t="s">
        <v>511</v>
      </c>
      <c r="I80" s="344">
        <f>VLOOKUP($B80,'Version 5.1 (ABS)'!$B$7:$G$151,6,FALSE)</f>
        <v>0</v>
      </c>
      <c r="J80" s="344">
        <f>VLOOKUP($B80,'Version 5.1 (RDD)'!$B$7:$G$151,6,FALSE)</f>
        <v>0</v>
      </c>
      <c r="K80" s="348" t="s">
        <v>511</v>
      </c>
    </row>
    <row r="81" spans="1:11">
      <c r="A81" s="153" t="s">
        <v>280</v>
      </c>
      <c r="B81" s="195">
        <v>3.1349999999999998</v>
      </c>
      <c r="C81" s="351" t="s">
        <v>511</v>
      </c>
      <c r="D81" s="343">
        <f>VLOOKUP($B81,'Version 5.1 (ABS)'!$B$7:$G$151,5,FALSE)</f>
        <v>0</v>
      </c>
      <c r="E81" s="342">
        <f>VLOOKUP($B81,'Version 5.1 (RDD)'!$B$7:$G$151,5,FALSE)</f>
        <v>0</v>
      </c>
      <c r="F81" s="349" t="s">
        <v>511</v>
      </c>
      <c r="H81" s="352" t="s">
        <v>511</v>
      </c>
      <c r="I81" s="344">
        <f>VLOOKUP($B81,'Version 5.1 (ABS)'!$B$7:$G$151,6,FALSE)</f>
        <v>0</v>
      </c>
      <c r="J81" s="344">
        <f>VLOOKUP($B81,'Version 5.1 (RDD)'!$B$7:$G$151,6,FALSE)</f>
        <v>0</v>
      </c>
      <c r="K81" s="348" t="s">
        <v>511</v>
      </c>
    </row>
    <row r="82" spans="1:11">
      <c r="A82" s="153" t="s">
        <v>281</v>
      </c>
      <c r="B82" s="195">
        <v>3.1360000000000001</v>
      </c>
      <c r="C82" s="351" t="s">
        <v>511</v>
      </c>
      <c r="D82" s="343">
        <f>VLOOKUP($B82,'Version 5.1 (ABS)'!$B$7:$G$151,5,FALSE)</f>
        <v>0</v>
      </c>
      <c r="E82" s="342">
        <f>VLOOKUP($B82,'Version 5.1 (RDD)'!$B$7:$G$151,5,FALSE)</f>
        <v>0</v>
      </c>
      <c r="F82" s="349" t="s">
        <v>511</v>
      </c>
      <c r="H82" s="352" t="s">
        <v>511</v>
      </c>
      <c r="I82" s="344">
        <f>VLOOKUP($B82,'Version 5.1 (ABS)'!$B$7:$G$151,6,FALSE)</f>
        <v>0</v>
      </c>
      <c r="J82" s="344">
        <f>VLOOKUP($B82,'Version 5.1 (RDD)'!$B$7:$G$151,6,FALSE)</f>
        <v>0</v>
      </c>
      <c r="K82" s="348" t="s">
        <v>511</v>
      </c>
    </row>
    <row r="83" spans="1:11">
      <c r="A83" s="151" t="s">
        <v>292</v>
      </c>
      <c r="B83" s="194">
        <v>3.14</v>
      </c>
      <c r="C83" s="351" t="s">
        <v>511</v>
      </c>
      <c r="D83" s="343">
        <f>VLOOKUP($B83,'Version 5.1 (ABS)'!$B$7:$G$151,5,FALSE)</f>
        <v>0</v>
      </c>
      <c r="E83" s="349" t="s">
        <v>511</v>
      </c>
      <c r="F83" s="349" t="s">
        <v>511</v>
      </c>
      <c r="H83" s="352" t="s">
        <v>511</v>
      </c>
      <c r="I83" s="344">
        <f>VLOOKUP($B83,'Version 5.1 (ABS)'!$B$7:$G$151,6,FALSE)</f>
        <v>0</v>
      </c>
      <c r="J83" s="350" t="s">
        <v>511</v>
      </c>
      <c r="K83" s="348" t="s">
        <v>511</v>
      </c>
    </row>
    <row r="84" spans="1:11">
      <c r="A84" s="151" t="s">
        <v>284</v>
      </c>
      <c r="B84" s="194">
        <v>3.17</v>
      </c>
      <c r="C84" s="351" t="s">
        <v>511</v>
      </c>
      <c r="D84" s="343">
        <f>VLOOKUP($B84,'Version 5.1 (ABS)'!$B$7:$G$151,5,FALSE)</f>
        <v>0</v>
      </c>
      <c r="E84" s="347" t="s">
        <v>511</v>
      </c>
      <c r="F84" s="349" t="s">
        <v>511</v>
      </c>
      <c r="H84" s="352" t="s">
        <v>511</v>
      </c>
      <c r="I84" s="344">
        <f>VLOOKUP($B84,'Version 5.1 (ABS)'!$B$7:$G$151,6,FALSE)</f>
        <v>0</v>
      </c>
      <c r="J84" s="348" t="s">
        <v>511</v>
      </c>
      <c r="K84" s="348" t="s">
        <v>511</v>
      </c>
    </row>
    <row r="85" spans="1:11">
      <c r="A85" s="151" t="s">
        <v>285</v>
      </c>
      <c r="B85" s="194">
        <v>3.18</v>
      </c>
      <c r="C85" s="351" t="s">
        <v>511</v>
      </c>
      <c r="D85" s="343">
        <f>VLOOKUP($B85,'Version 5.1 (ABS)'!$B$7:$G$151,5,FALSE)</f>
        <v>0</v>
      </c>
      <c r="E85" s="347" t="s">
        <v>511</v>
      </c>
      <c r="F85" s="349" t="s">
        <v>511</v>
      </c>
      <c r="H85" s="352" t="s">
        <v>511</v>
      </c>
      <c r="I85" s="344">
        <f>VLOOKUP($B85,'Version 5.1 (ABS)'!$B$7:$G$151,6,FALSE)</f>
        <v>0</v>
      </c>
      <c r="J85" s="348" t="s">
        <v>511</v>
      </c>
      <c r="K85" s="348" t="s">
        <v>511</v>
      </c>
    </row>
    <row r="86" spans="1:11">
      <c r="A86" s="151" t="s">
        <v>252</v>
      </c>
      <c r="B86" s="194">
        <v>3.19</v>
      </c>
      <c r="C86" s="351" t="s">
        <v>511</v>
      </c>
      <c r="D86" s="343">
        <f>VLOOKUP($B86,'Version 5.1 (ABS)'!$B$7:$G$151,5,FALSE)</f>
        <v>0</v>
      </c>
      <c r="E86" s="342">
        <f>VLOOKUP($B86,'Version 5.1 (RDD)'!$B$7:$G$151,5,FALSE)</f>
        <v>0</v>
      </c>
      <c r="F86" s="349" t="s">
        <v>511</v>
      </c>
      <c r="H86" s="352" t="s">
        <v>511</v>
      </c>
      <c r="I86" s="344">
        <f>VLOOKUP($B86,'Version 5.1 (ABS)'!$B$7:$G$151,6,FALSE)</f>
        <v>0</v>
      </c>
      <c r="J86" s="344">
        <f>VLOOKUP($B86,'Version 5.1 (RDD)'!$B$7:$G$151,6,FALSE)</f>
        <v>0</v>
      </c>
      <c r="K86" s="348" t="s">
        <v>511</v>
      </c>
    </row>
    <row r="87" spans="1:11" ht="13.5" customHeight="1">
      <c r="A87" s="153" t="s">
        <v>293</v>
      </c>
      <c r="B87" s="195">
        <v>3.1909999999999998</v>
      </c>
      <c r="C87" s="351" t="s">
        <v>511</v>
      </c>
      <c r="D87" s="343">
        <f>VLOOKUP($B87,'Version 5.1 (ABS)'!$B$7:$G$151,5,FALSE)</f>
        <v>0</v>
      </c>
      <c r="E87" s="342">
        <f>VLOOKUP($B87,'Version 5.1 (RDD)'!$B$7:$G$151,5,FALSE)</f>
        <v>0</v>
      </c>
      <c r="F87" s="349" t="s">
        <v>511</v>
      </c>
      <c r="H87" s="352" t="s">
        <v>511</v>
      </c>
      <c r="I87" s="344">
        <f>VLOOKUP($B87,'Version 5.1 (ABS)'!$B$7:$G$151,6,FALSE)</f>
        <v>0</v>
      </c>
      <c r="J87" s="344">
        <f>VLOOKUP($B87,'Version 5.1 (RDD)'!$B$7:$G$151,6,FALSE)</f>
        <v>0</v>
      </c>
      <c r="K87" s="348" t="s">
        <v>511</v>
      </c>
    </row>
    <row r="88" spans="1:11" ht="13.5" customHeight="1">
      <c r="A88" s="153" t="s">
        <v>294</v>
      </c>
      <c r="B88" s="195">
        <v>3.1920000000000002</v>
      </c>
      <c r="C88" s="351" t="s">
        <v>511</v>
      </c>
      <c r="D88" s="343">
        <f>VLOOKUP($B88,'Version 5.1 (ABS)'!$B$7:$G$151,5,FALSE)</f>
        <v>0</v>
      </c>
      <c r="E88" s="342">
        <f>VLOOKUP($B88,'Version 5.1 (RDD)'!$B$7:$G$151,5,FALSE)</f>
        <v>34</v>
      </c>
      <c r="F88" s="349" t="s">
        <v>511</v>
      </c>
      <c r="H88" s="352" t="s">
        <v>511</v>
      </c>
      <c r="I88" s="344">
        <f>VLOOKUP($B88,'Version 5.1 (ABS)'!$B$7:$G$151,6,FALSE)</f>
        <v>0</v>
      </c>
      <c r="J88" s="344">
        <f>VLOOKUP($B88,'Version 5.1 (RDD)'!$B$7:$G$151,6,FALSE)</f>
        <v>0</v>
      </c>
      <c r="K88" s="348" t="s">
        <v>511</v>
      </c>
    </row>
    <row r="89" spans="1:11" ht="13.5" customHeight="1">
      <c r="A89" s="153" t="s">
        <v>295</v>
      </c>
      <c r="B89" s="195">
        <v>3.1989999999999998</v>
      </c>
      <c r="C89" s="351" t="s">
        <v>511</v>
      </c>
      <c r="D89" s="343">
        <f>VLOOKUP($B89,'Version 5.1 (ABS)'!$B$7:$G$151,5,FALSE)</f>
        <v>0</v>
      </c>
      <c r="E89" s="349" t="s">
        <v>511</v>
      </c>
      <c r="F89" s="349" t="s">
        <v>511</v>
      </c>
      <c r="H89" s="352" t="s">
        <v>511</v>
      </c>
      <c r="I89" s="344">
        <f>VLOOKUP($B89,'Version 5.1 (ABS)'!$B$7:$G$151,6,FALSE)</f>
        <v>0</v>
      </c>
      <c r="J89" s="350" t="s">
        <v>511</v>
      </c>
      <c r="K89" s="348" t="s">
        <v>511</v>
      </c>
    </row>
    <row r="90" spans="1:11" ht="13.5" customHeight="1">
      <c r="A90" s="100" t="s">
        <v>163</v>
      </c>
      <c r="B90" s="194">
        <v>3.2</v>
      </c>
      <c r="C90" s="37">
        <f>VLOOKUP($B90,'Version 5.1 (List Samples)'!$B$7:$G$151,5,FALSE)</f>
        <v>0</v>
      </c>
      <c r="D90" s="345">
        <f>VLOOKUP($B90,'Version 5.1 (ABS)'!$B$7:$G$151,5,FALSE)</f>
        <v>0</v>
      </c>
      <c r="E90" s="37">
        <f>VLOOKUP($B90,'Version 5.1 (RDD)'!$B$7:$G$151,5,FALSE)</f>
        <v>0</v>
      </c>
      <c r="F90" s="345">
        <f>VLOOKUP($B90,'Version 5.1 (Probability Panel)'!$B$7:$G$151,5,FALSE)</f>
        <v>0</v>
      </c>
      <c r="H90" s="346">
        <f>VLOOKUP($B90,'Version 5.1 (List Samples)'!$B$7:$G$151,6,FALSE)</f>
        <v>0</v>
      </c>
      <c r="I90" s="346">
        <f>VLOOKUP($B90,'Version 5.1 (ABS)'!$B$7:$G$151,6,FALSE)</f>
        <v>0</v>
      </c>
      <c r="J90" s="346">
        <f>VLOOKUP($B90,'Version 5.1 (RDD)'!$B$7:$G$151,6,FALSE)</f>
        <v>0</v>
      </c>
      <c r="K90" s="346">
        <f>VLOOKUP($B90,'Version 5.1 (Probability Panel)'!$B$7:$G$151,6,FALSE)</f>
        <v>0</v>
      </c>
    </row>
    <row r="91" spans="1:11" ht="13.5" customHeight="1">
      <c r="A91" s="125" t="s">
        <v>154</v>
      </c>
      <c r="B91" s="194">
        <v>3.21</v>
      </c>
      <c r="C91" s="36">
        <f>VLOOKUP($B91,'Version 5.1 (List Samples)'!$B$7:$G$151,5,FALSE)</f>
        <v>0</v>
      </c>
      <c r="D91" s="333">
        <f>VLOOKUP($B91,'Version 5.1 (ABS)'!$B$7:$G$151,5,FALSE)</f>
        <v>0</v>
      </c>
      <c r="E91" s="36">
        <f>VLOOKUP($B91,'Version 5.1 (RDD)'!$B$7:$G$151,5,FALSE)</f>
        <v>0</v>
      </c>
      <c r="F91" s="333">
        <f>VLOOKUP($B91,'Version 5.1 (Probability Panel)'!$B$7:$G$151,5,FALSE)</f>
        <v>0</v>
      </c>
      <c r="H91" s="334">
        <f>VLOOKUP($B91,'Version 5.1 (List Samples)'!$B$7:$G$151,6,FALSE)</f>
        <v>0</v>
      </c>
      <c r="I91" s="334">
        <f>VLOOKUP($B91,'Version 5.1 (ABS)'!$B$7:$G$151,6,FALSE)</f>
        <v>0</v>
      </c>
      <c r="J91" s="334">
        <f>VLOOKUP($B91,'Version 5.1 (RDD)'!$B$7:$G$151,6,FALSE)</f>
        <v>0</v>
      </c>
      <c r="K91" s="334">
        <f>VLOOKUP($B91,'Version 5.1 (Probability Panel)'!$B$7:$G$151,6,FALSE)</f>
        <v>0</v>
      </c>
    </row>
    <row r="92" spans="1:11" ht="13.5" customHeight="1">
      <c r="A92" s="133" t="s">
        <v>166</v>
      </c>
      <c r="B92" s="195">
        <v>3.2109999999999999</v>
      </c>
      <c r="C92" s="37">
        <f>VLOOKUP($B92,'Version 5.1 (List Samples)'!$B$7:$G$151,5,FALSE)</f>
        <v>76</v>
      </c>
      <c r="D92" s="345">
        <f>VLOOKUP($B92,'Version 5.1 (ABS)'!$B$7:$G$151,5,FALSE)</f>
        <v>0</v>
      </c>
      <c r="E92" s="37">
        <f>VLOOKUP($B92,'Version 5.1 (RDD)'!$B$7:$G$151,5,FALSE)</f>
        <v>3</v>
      </c>
      <c r="F92" s="345">
        <f>VLOOKUP($B92,'Version 5.1 (Probability Panel)'!$B$7:$G$151,5,FALSE)</f>
        <v>0</v>
      </c>
      <c r="H92" s="346">
        <f>VLOOKUP($B92,'Version 5.1 (List Samples)'!$B$7:$G$151,6,FALSE)</f>
        <v>0</v>
      </c>
      <c r="I92" s="346">
        <f>VLOOKUP($B92,'Version 5.1 (ABS)'!$B$7:$G$151,6,FALSE)</f>
        <v>0</v>
      </c>
      <c r="J92" s="346">
        <f>VLOOKUP($B92,'Version 5.1 (RDD)'!$B$7:$G$151,6,FALSE)</f>
        <v>0</v>
      </c>
      <c r="K92" s="346">
        <f>VLOOKUP($B92,'Version 5.1 (Probability Panel)'!$B$7:$G$151,6,FALSE)</f>
        <v>0</v>
      </c>
    </row>
    <row r="93" spans="1:11" ht="13.5" customHeight="1">
      <c r="A93" s="133" t="s">
        <v>429</v>
      </c>
      <c r="B93" s="195">
        <v>3.2120000000000002</v>
      </c>
      <c r="C93" s="37">
        <f>VLOOKUP($B93,'Version 5.1 (List Samples)'!$B$7:$G$151,5,FALSE)</f>
        <v>0</v>
      </c>
      <c r="D93" s="345">
        <f>VLOOKUP($B93,'Version 5.1 (ABS)'!$B$7:$G$151,5,FALSE)</f>
        <v>10</v>
      </c>
      <c r="E93" s="349" t="s">
        <v>511</v>
      </c>
      <c r="F93" s="345">
        <f>VLOOKUP($B93,'Version 5.1 (Probability Panel)'!$B$7:$G$151,5,FALSE)</f>
        <v>0</v>
      </c>
      <c r="H93" s="346">
        <f>VLOOKUP($B93,'Version 5.1 (List Samples)'!$B$7:$G$151,6,FALSE)</f>
        <v>0</v>
      </c>
      <c r="I93" s="346">
        <f>VLOOKUP($B93,'Version 5.1 (ABS)'!$B$7:$G$151,6,FALSE)</f>
        <v>0</v>
      </c>
      <c r="J93" s="350" t="s">
        <v>511</v>
      </c>
      <c r="K93" s="346">
        <f>VLOOKUP($B93,'Version 5.1 (Probability Panel)'!$B$7:$G$151,6,FALSE)</f>
        <v>0</v>
      </c>
    </row>
    <row r="94" spans="1:11" ht="13.5" customHeight="1">
      <c r="A94" s="133" t="s">
        <v>167</v>
      </c>
      <c r="B94" s="195">
        <v>3.2130000000000001</v>
      </c>
      <c r="C94" s="37">
        <f>VLOOKUP($B94,'Version 5.1 (List Samples)'!$B$7:$G$151,5,FALSE)</f>
        <v>0</v>
      </c>
      <c r="D94" s="345">
        <f>VLOOKUP($B94,'Version 5.1 (ABS)'!$B$7:$G$151,5,FALSE)</f>
        <v>0</v>
      </c>
      <c r="E94" s="349" t="s">
        <v>511</v>
      </c>
      <c r="F94" s="345">
        <f>VLOOKUP($B94,'Version 5.1 (Probability Panel)'!$B$7:$G$151,5,FALSE)</f>
        <v>0</v>
      </c>
      <c r="H94" s="346">
        <f>VLOOKUP($B94,'Version 5.1 (List Samples)'!$B$7:$G$151,6,FALSE)</f>
        <v>0</v>
      </c>
      <c r="I94" s="346">
        <f>VLOOKUP($B94,'Version 5.1 (ABS)'!$B$7:$G$151,6,FALSE)</f>
        <v>0</v>
      </c>
      <c r="J94" s="350" t="s">
        <v>511</v>
      </c>
      <c r="K94" s="346">
        <f>VLOOKUP($B94,'Version 5.1 (Probability Panel)'!$B$7:$G$151,6,FALSE)</f>
        <v>0</v>
      </c>
    </row>
    <row r="95" spans="1:11" ht="13.5" customHeight="1">
      <c r="A95" s="133" t="s">
        <v>432</v>
      </c>
      <c r="B95" s="195">
        <v>3.214</v>
      </c>
      <c r="C95" s="37">
        <f>VLOOKUP($B95,'Version 5.1 (List Samples)'!$B$7:$G$151,5,FALSE)</f>
        <v>0</v>
      </c>
      <c r="D95" s="345">
        <f>VLOOKUP($B95,'Version 5.1 (ABS)'!$B$7:$G$151,5,FALSE)</f>
        <v>0</v>
      </c>
      <c r="E95" s="349" t="s">
        <v>511</v>
      </c>
      <c r="F95" s="345">
        <f>VLOOKUP($B95,'Version 5.1 (Probability Panel)'!$B$7:$G$151,5,FALSE)</f>
        <v>0</v>
      </c>
      <c r="H95" s="346">
        <f>VLOOKUP($B95,'Version 5.1 (List Samples)'!$B$7:$G$151,6,FALSE)</f>
        <v>0</v>
      </c>
      <c r="I95" s="346">
        <f>VLOOKUP($B95,'Version 5.1 (ABS)'!$B$7:$G$151,6,FALSE)</f>
        <v>0</v>
      </c>
      <c r="J95" s="350" t="s">
        <v>511</v>
      </c>
      <c r="K95" s="346">
        <f>VLOOKUP($B95,'Version 5.1 (Probability Panel)'!$B$7:$G$151,6,FALSE)</f>
        <v>0</v>
      </c>
    </row>
    <row r="96" spans="1:11" ht="13.5" customHeight="1">
      <c r="A96" s="133" t="s">
        <v>169</v>
      </c>
      <c r="B96" s="195">
        <v>3.2149999999999999</v>
      </c>
      <c r="C96" s="342">
        <f>VLOOKUP($B96,'Version 5.1 (List Samples)'!$B$7:$G$151,5,FALSE)</f>
        <v>0</v>
      </c>
      <c r="D96" s="343">
        <f>VLOOKUP($B96,'Version 5.1 (ABS)'!$B$7:$G$151,5,FALSE)</f>
        <v>0</v>
      </c>
      <c r="E96" s="342">
        <f>VLOOKUP($B96,'Version 5.1 (RDD)'!$B$7:$G$151,5,FALSE)</f>
        <v>0</v>
      </c>
      <c r="F96" s="343">
        <f>VLOOKUP($B96,'Version 5.1 (Probability Panel)'!$B$7:$G$151,5,FALSE)</f>
        <v>0</v>
      </c>
      <c r="H96" s="344">
        <f>VLOOKUP($B96,'Version 5.1 (List Samples)'!$B$7:$G$151,6,FALSE)</f>
        <v>0</v>
      </c>
      <c r="I96" s="344">
        <f>VLOOKUP($B96,'Version 5.1 (ABS)'!$B$7:$G$151,6,FALSE)</f>
        <v>0</v>
      </c>
      <c r="J96" s="344">
        <f>VLOOKUP($B96,'Version 5.1 (RDD)'!$B$7:$G$151,6,FALSE)</f>
        <v>0</v>
      </c>
      <c r="K96" s="344">
        <f>VLOOKUP($B96,'Version 5.1 (Probability Panel)'!$B$7:$G$151,6,FALSE)</f>
        <v>0</v>
      </c>
    </row>
    <row r="97" spans="1:11" ht="13.5" customHeight="1">
      <c r="A97" s="150" t="s">
        <v>170</v>
      </c>
      <c r="B97" s="197">
        <v>3.2151000000000001</v>
      </c>
      <c r="C97" s="342">
        <f>VLOOKUP($B97,'Version 5.1 (List Samples)'!$B$7:$G$151,5,FALSE)</f>
        <v>0</v>
      </c>
      <c r="D97" s="343">
        <f>VLOOKUP($B97,'Version 5.1 (ABS)'!$B$7:$G$151,5,FALSE)</f>
        <v>0</v>
      </c>
      <c r="E97" s="349" t="s">
        <v>511</v>
      </c>
      <c r="F97" s="343">
        <f>VLOOKUP($B97,'Version 5.1 (Probability Panel)'!$B$7:$G$151,5,FALSE)</f>
        <v>0</v>
      </c>
      <c r="H97" s="344">
        <f>VLOOKUP($B97,'Version 5.1 (List Samples)'!$B$7:$G$151,6,FALSE)</f>
        <v>0</v>
      </c>
      <c r="I97" s="344">
        <f>VLOOKUP($B97,'Version 5.1 (ABS)'!$B$7:$G$151,6,FALSE)</f>
        <v>0</v>
      </c>
      <c r="J97" s="350" t="s">
        <v>511</v>
      </c>
      <c r="K97" s="344">
        <f>VLOOKUP($B97,'Version 5.1 (Probability Panel)'!$B$7:$G$151,6,FALSE)</f>
        <v>0</v>
      </c>
    </row>
    <row r="98" spans="1:11">
      <c r="A98" s="150" t="s">
        <v>172</v>
      </c>
      <c r="B98" s="197">
        <v>3.2151999999999998</v>
      </c>
      <c r="C98" s="342">
        <f>VLOOKUP($B98,'Version 5.1 (List Samples)'!$B$7:$G$151,5,FALSE)</f>
        <v>0</v>
      </c>
      <c r="D98" s="343">
        <f>VLOOKUP($B98,'Version 5.1 (ABS)'!$B$7:$G$151,5,FALSE)</f>
        <v>0</v>
      </c>
      <c r="E98" s="342">
        <f>VLOOKUP($B98,'Version 5.1 (RDD)'!$B$7:$G$151,5,FALSE)</f>
        <v>0</v>
      </c>
      <c r="F98" s="343">
        <f>VLOOKUP($B98,'Version 5.1 (Probability Panel)'!$B$7:$G$151,5,FALSE)</f>
        <v>0</v>
      </c>
      <c r="H98" s="344">
        <f>VLOOKUP($B98,'Version 5.1 (List Samples)'!$B$7:$G$151,6,FALSE)</f>
        <v>0</v>
      </c>
      <c r="I98" s="344">
        <f>VLOOKUP($B98,'Version 5.1 (ABS)'!$B$7:$G$151,6,FALSE)</f>
        <v>0</v>
      </c>
      <c r="J98" s="344">
        <f>VLOOKUP($B98,'Version 5.1 (RDD)'!$B$7:$G$151,6,FALSE)</f>
        <v>0</v>
      </c>
      <c r="K98" s="344">
        <f>VLOOKUP($B98,'Version 5.1 (Probability Panel)'!$B$7:$G$151,6,FALSE)</f>
        <v>0</v>
      </c>
    </row>
    <row r="99" spans="1:11" ht="12.75" customHeight="1">
      <c r="A99" s="150" t="s">
        <v>176</v>
      </c>
      <c r="B99" s="197">
        <v>3.2153</v>
      </c>
      <c r="C99" s="342">
        <f>VLOOKUP($B99,'Version 5.1 (List Samples)'!$B$7:$G$151,5,FALSE)</f>
        <v>0</v>
      </c>
      <c r="D99" s="343">
        <f>VLOOKUP($B99,'Version 5.1 (ABS)'!$B$7:$G$151,5,FALSE)</f>
        <v>0</v>
      </c>
      <c r="E99" s="342">
        <f>VLOOKUP($B99,'Version 5.1 (RDD)'!$B$7:$G$151,5,FALSE)</f>
        <v>4</v>
      </c>
      <c r="F99" s="343">
        <f>VLOOKUP($B99,'Version 5.1 (Probability Panel)'!$B$7:$G$151,5,FALSE)</f>
        <v>0</v>
      </c>
      <c r="H99" s="344">
        <f>VLOOKUP($B99,'Version 5.1 (List Samples)'!$B$7:$G$151,6,FALSE)</f>
        <v>0</v>
      </c>
      <c r="I99" s="344">
        <f>VLOOKUP($B99,'Version 5.1 (ABS)'!$B$7:$G$151,6,FALSE)</f>
        <v>0</v>
      </c>
      <c r="J99" s="344">
        <f>VLOOKUP($B99,'Version 5.1 (RDD)'!$B$7:$G$151,6,FALSE)</f>
        <v>0</v>
      </c>
      <c r="K99" s="344">
        <f>VLOOKUP($B99,'Version 5.1 (Probability Panel)'!$B$7:$G$151,6,FALSE)</f>
        <v>0</v>
      </c>
    </row>
    <row r="100" spans="1:11" ht="12.75" customHeight="1">
      <c r="A100" s="150" t="s">
        <v>178</v>
      </c>
      <c r="B100" s="197">
        <v>3.2153999999999998</v>
      </c>
      <c r="C100" s="342">
        <f>VLOOKUP($B100,'Version 5.1 (List Samples)'!$B$7:$G$151,5,FALSE)</f>
        <v>0</v>
      </c>
      <c r="D100" s="343">
        <f>VLOOKUP($B100,'Version 5.1 (ABS)'!$B$7:$G$151,5,FALSE)</f>
        <v>0</v>
      </c>
      <c r="E100" s="342">
        <f>VLOOKUP($B100,'Version 5.1 (RDD)'!$B$7:$G$151,5,FALSE)</f>
        <v>0</v>
      </c>
      <c r="F100" s="343">
        <f>VLOOKUP($B100,'Version 5.1 (Probability Panel)'!$B$7:$G$151,5,FALSE)</f>
        <v>0</v>
      </c>
      <c r="H100" s="344">
        <f>VLOOKUP($B100,'Version 5.1 (List Samples)'!$B$7:$G$151,6,FALSE)</f>
        <v>0</v>
      </c>
      <c r="I100" s="344">
        <f>VLOOKUP($B100,'Version 5.1 (ABS)'!$B$7:$G$151,6,FALSE)</f>
        <v>0</v>
      </c>
      <c r="J100" s="344">
        <f>VLOOKUP($B100,'Version 5.1 (RDD)'!$B$7:$G$151,6,FALSE)</f>
        <v>0</v>
      </c>
      <c r="K100" s="344">
        <f>VLOOKUP($B100,'Version 5.1 (Probability Panel)'!$B$7:$G$151,6,FALSE)</f>
        <v>0</v>
      </c>
    </row>
    <row r="101" spans="1:11">
      <c r="A101" s="150" t="s">
        <v>180</v>
      </c>
      <c r="B101" s="197">
        <v>3.2155</v>
      </c>
      <c r="C101" s="342">
        <f>VLOOKUP($B101,'Version 5.1 (List Samples)'!$B$7:$G$151,5,FALSE)</f>
        <v>0</v>
      </c>
      <c r="D101" s="343">
        <f>VLOOKUP($B101,'Version 5.1 (ABS)'!$B$7:$G$151,5,FALSE)</f>
        <v>0</v>
      </c>
      <c r="E101" s="342">
        <f>VLOOKUP($B101,'Version 5.1 (RDD)'!$B$7:$G$151,5,FALSE)</f>
        <v>0</v>
      </c>
      <c r="F101" s="343">
        <f>VLOOKUP($B101,'Version 5.1 (Probability Panel)'!$B$7:$G$151,5,FALSE)</f>
        <v>0</v>
      </c>
      <c r="H101" s="344">
        <f>VLOOKUP($B101,'Version 5.1 (List Samples)'!$B$7:$G$151,6,FALSE)</f>
        <v>0</v>
      </c>
      <c r="I101" s="344">
        <f>VLOOKUP($B101,'Version 5.1 (ABS)'!$B$7:$G$151,6,FALSE)</f>
        <v>0</v>
      </c>
      <c r="J101" s="344">
        <f>VLOOKUP($B101,'Version 5.1 (RDD)'!$B$7:$G$151,6,FALSE)</f>
        <v>0</v>
      </c>
      <c r="K101" s="344">
        <f>VLOOKUP($B101,'Version 5.1 (Probability Panel)'!$B$7:$G$151,6,FALSE)</f>
        <v>0</v>
      </c>
    </row>
    <row r="102" spans="1:11">
      <c r="A102" s="150" t="s">
        <v>182</v>
      </c>
      <c r="B102" s="197">
        <v>3.2155999999999998</v>
      </c>
      <c r="C102" s="342">
        <f>VLOOKUP($B102,'Version 5.1 (List Samples)'!$B$7:$G$151,5,FALSE)</f>
        <v>0</v>
      </c>
      <c r="D102" s="343">
        <f>VLOOKUP($B102,'Version 5.1 (ABS)'!$B$7:$G$151,5,FALSE)</f>
        <v>0</v>
      </c>
      <c r="E102" s="342">
        <f>VLOOKUP($B102,'Version 5.1 (RDD)'!$B$7:$G$151,5,FALSE)</f>
        <v>0</v>
      </c>
      <c r="F102" s="343">
        <f>VLOOKUP($B102,'Version 5.1 (Probability Panel)'!$B$7:$G$151,5,FALSE)</f>
        <v>0</v>
      </c>
      <c r="H102" s="344">
        <f>VLOOKUP($B102,'Version 5.1 (List Samples)'!$B$7:$G$151,6,FALSE)</f>
        <v>0</v>
      </c>
      <c r="I102" s="344">
        <f>VLOOKUP($B102,'Version 5.1 (ABS)'!$B$7:$G$151,6,FALSE)</f>
        <v>0</v>
      </c>
      <c r="J102" s="344">
        <f>VLOOKUP($B102,'Version 5.1 (RDD)'!$B$7:$G$151,6,FALSE)</f>
        <v>0</v>
      </c>
      <c r="K102" s="344">
        <f>VLOOKUP($B102,'Version 5.1 (Probability Panel)'!$B$7:$G$151,6,FALSE)</f>
        <v>0</v>
      </c>
    </row>
    <row r="103" spans="1:11">
      <c r="A103" s="133" t="s">
        <v>184</v>
      </c>
      <c r="B103" s="195">
        <v>3.2160000000000002</v>
      </c>
      <c r="C103" s="342">
        <f>VLOOKUP($B103,'Version 5.1 (List Samples)'!$B$7:$G$151,5,FALSE)</f>
        <v>0</v>
      </c>
      <c r="D103" s="343">
        <f>VLOOKUP($B103,'Version 5.1 (ABS)'!$B$7:$G$151,5,FALSE)</f>
        <v>0</v>
      </c>
      <c r="E103" s="349" t="s">
        <v>511</v>
      </c>
      <c r="F103" s="343">
        <f>VLOOKUP($B103,'Version 5.1 (Probability Panel)'!$B$7:$G$151,5,FALSE)</f>
        <v>0</v>
      </c>
      <c r="H103" s="344">
        <f>VLOOKUP($B103,'Version 5.1 (List Samples)'!$B$7:$G$151,6,FALSE)</f>
        <v>0</v>
      </c>
      <c r="I103" s="344">
        <f>VLOOKUP($B103,'Version 5.1 (ABS)'!$B$7:$G$151,6,FALSE)</f>
        <v>0</v>
      </c>
      <c r="J103" s="350" t="s">
        <v>511</v>
      </c>
      <c r="K103" s="344">
        <f>VLOOKUP($B103,'Version 5.1 (Probability Panel)'!$B$7:$G$151,6,FALSE)</f>
        <v>0</v>
      </c>
    </row>
    <row r="104" spans="1:11">
      <c r="A104" s="133" t="s">
        <v>187</v>
      </c>
      <c r="B104" s="195">
        <v>3.2170000000000001</v>
      </c>
      <c r="C104" s="342">
        <f>VLOOKUP($B104,'Version 5.1 (List Samples)'!$B$7:$G$151,5,FALSE)</f>
        <v>0</v>
      </c>
      <c r="D104" s="343">
        <f>VLOOKUP($B104,'Version 5.1 (ABS)'!$B$7:$G$151,5,FALSE)</f>
        <v>0</v>
      </c>
      <c r="E104" s="349" t="s">
        <v>511</v>
      </c>
      <c r="F104" s="343">
        <f>VLOOKUP($B104,'Version 5.1 (Probability Panel)'!$B$7:$G$151,5,FALSE)</f>
        <v>0</v>
      </c>
      <c r="H104" s="344">
        <f>VLOOKUP($B104,'Version 5.1 (List Samples)'!$B$7:$G$151,6,FALSE)</f>
        <v>0</v>
      </c>
      <c r="I104" s="344">
        <f>VLOOKUP($B104,'Version 5.1 (ABS)'!$B$7:$G$151,6,FALSE)</f>
        <v>0</v>
      </c>
      <c r="J104" s="350" t="s">
        <v>511</v>
      </c>
      <c r="K104" s="344">
        <f>VLOOKUP($B104,'Version 5.1 (Probability Panel)'!$B$7:$G$151,6,FALSE)</f>
        <v>0</v>
      </c>
    </row>
    <row r="105" spans="1:11">
      <c r="A105" s="133" t="s">
        <v>186</v>
      </c>
      <c r="B105" s="195">
        <v>3.218</v>
      </c>
      <c r="C105" s="342">
        <f>VLOOKUP($B105,'Version 5.1 (List Samples)'!$B$7:$G$151,5,FALSE)</f>
        <v>0</v>
      </c>
      <c r="D105" s="351" t="s">
        <v>511</v>
      </c>
      <c r="E105" s="349" t="s">
        <v>511</v>
      </c>
      <c r="F105" s="343">
        <f>VLOOKUP($B105,'Version 5.1 (Probability Panel)'!$B$7:$G$151,5,FALSE)</f>
        <v>0</v>
      </c>
      <c r="H105" s="344">
        <f>VLOOKUP($B105,'Version 5.1 (List Samples)'!$B$7:$G$151,6,FALSE)</f>
        <v>0</v>
      </c>
      <c r="I105" s="352" t="s">
        <v>511</v>
      </c>
      <c r="J105" s="350" t="s">
        <v>511</v>
      </c>
      <c r="K105" s="344">
        <f>VLOOKUP($B105,'Version 5.1 (Probability Panel)'!$B$7:$G$151,6,FALSE)</f>
        <v>0</v>
      </c>
    </row>
    <row r="106" spans="1:11">
      <c r="A106" s="133" t="s">
        <v>193</v>
      </c>
      <c r="B106" s="195">
        <v>3.2189999999999999</v>
      </c>
      <c r="C106" s="342">
        <f>VLOOKUP($B106,'Version 5.1 (List Samples)'!$B$7:$G$151,5,FALSE)</f>
        <v>0</v>
      </c>
      <c r="D106" s="343">
        <f>VLOOKUP($B106,'Version 5.1 (ABS)'!$B$7:$G$151,5,FALSE)</f>
        <v>0</v>
      </c>
      <c r="E106" s="349" t="s">
        <v>511</v>
      </c>
      <c r="F106" s="343">
        <f>VLOOKUP($B106,'Version 5.1 (Probability Panel)'!$B$7:$G$151,5,FALSE)</f>
        <v>0</v>
      </c>
      <c r="H106" s="344">
        <f>VLOOKUP($B106,'Version 5.1 (List Samples)'!$B$7:$G$151,6,FALSE)</f>
        <v>0</v>
      </c>
      <c r="I106" s="344">
        <f>VLOOKUP($B106,'Version 5.1 (ABS)'!$B$7:$G$151,6,FALSE)</f>
        <v>0</v>
      </c>
      <c r="J106" s="350" t="s">
        <v>511</v>
      </c>
      <c r="K106" s="344">
        <f>VLOOKUP($B106,'Version 5.1 (Probability Panel)'!$B$7:$G$151,6,FALSE)</f>
        <v>0</v>
      </c>
    </row>
    <row r="107" spans="1:11">
      <c r="A107" s="150" t="s">
        <v>194</v>
      </c>
      <c r="B107" s="197">
        <v>3.2191000000000001</v>
      </c>
      <c r="C107" s="342">
        <f>VLOOKUP($B107,'Version 5.1 (List Samples)'!$B$7:$G$151,5,FALSE)</f>
        <v>0</v>
      </c>
      <c r="D107" s="351" t="s">
        <v>511</v>
      </c>
      <c r="E107" s="349" t="s">
        <v>511</v>
      </c>
      <c r="F107" s="343">
        <f>VLOOKUP($B107,'Version 5.1 (Probability Panel)'!$B$7:$G$151,5,FALSE)</f>
        <v>0</v>
      </c>
      <c r="H107" s="344">
        <f>VLOOKUP($B107,'Version 5.1 (List Samples)'!$B$7:$G$151,6,FALSE)</f>
        <v>0</v>
      </c>
      <c r="I107" s="352" t="s">
        <v>511</v>
      </c>
      <c r="J107" s="350" t="s">
        <v>511</v>
      </c>
      <c r="K107" s="344">
        <f>VLOOKUP($B107,'Version 5.1 (Probability Panel)'!$B$7:$G$151,6,FALSE)</f>
        <v>0</v>
      </c>
    </row>
    <row r="108" spans="1:11">
      <c r="A108" s="150" t="s">
        <v>195</v>
      </c>
      <c r="B108" s="197">
        <v>3.2191999999999998</v>
      </c>
      <c r="C108" s="342">
        <f>VLOOKUP($B108,'Version 5.1 (List Samples)'!$B$7:$G$151,5,FALSE)</f>
        <v>0</v>
      </c>
      <c r="D108" s="351" t="s">
        <v>511</v>
      </c>
      <c r="E108" s="349" t="s">
        <v>511</v>
      </c>
      <c r="F108" s="343">
        <f>VLOOKUP($B108,'Version 5.1 (Probability Panel)'!$B$7:$G$151,5,FALSE)</f>
        <v>0</v>
      </c>
      <c r="H108" s="344">
        <f>VLOOKUP($B108,'Version 5.1 (List Samples)'!$B$7:$G$151,6,FALSE)</f>
        <v>0</v>
      </c>
      <c r="I108" s="352" t="s">
        <v>511</v>
      </c>
      <c r="J108" s="350" t="s">
        <v>511</v>
      </c>
      <c r="K108" s="344">
        <f>VLOOKUP($B108,'Version 5.1 (Probability Panel)'!$B$7:$G$151,6,FALSE)</f>
        <v>0</v>
      </c>
    </row>
    <row r="109" spans="1:11">
      <c r="A109" s="150" t="s">
        <v>196</v>
      </c>
      <c r="B109" s="197">
        <v>3.2193000000000001</v>
      </c>
      <c r="C109" s="342">
        <f>VLOOKUP($B109,'Version 5.1 (List Samples)'!$B$7:$G$151,5,FALSE)</f>
        <v>0</v>
      </c>
      <c r="D109" s="351" t="s">
        <v>511</v>
      </c>
      <c r="E109" s="349" t="s">
        <v>511</v>
      </c>
      <c r="F109" s="343">
        <f>VLOOKUP($B109,'Version 5.1 (Probability Panel)'!$B$7:$G$151,5,FALSE)</f>
        <v>0</v>
      </c>
      <c r="H109" s="344">
        <f>VLOOKUP($B109,'Version 5.1 (List Samples)'!$B$7:$G$151,6,FALSE)</f>
        <v>0</v>
      </c>
      <c r="I109" s="352" t="s">
        <v>511</v>
      </c>
      <c r="J109" s="350" t="s">
        <v>511</v>
      </c>
      <c r="K109" s="344">
        <f>VLOOKUP($B109,'Version 5.1 (Probability Panel)'!$B$7:$G$151,6,FALSE)</f>
        <v>0</v>
      </c>
    </row>
    <row r="110" spans="1:11">
      <c r="A110" s="150" t="s">
        <v>197</v>
      </c>
      <c r="B110" s="197">
        <v>3.2193999999999998</v>
      </c>
      <c r="C110" s="342">
        <f>VLOOKUP($B110,'Version 5.1 (List Samples)'!$B$7:$G$151,5,FALSE)</f>
        <v>0</v>
      </c>
      <c r="D110" s="351" t="s">
        <v>511</v>
      </c>
      <c r="E110" s="349" t="s">
        <v>511</v>
      </c>
      <c r="F110" s="343">
        <f>VLOOKUP($B110,'Version 5.1 (Probability Panel)'!$B$7:$G$151,5,FALSE)</f>
        <v>0</v>
      </c>
      <c r="H110" s="344">
        <f>VLOOKUP($B110,'Version 5.1 (List Samples)'!$B$7:$G$151,6,FALSE)</f>
        <v>0</v>
      </c>
      <c r="I110" s="352" t="s">
        <v>511</v>
      </c>
      <c r="J110" s="350" t="s">
        <v>511</v>
      </c>
      <c r="K110" s="344">
        <f>VLOOKUP($B110,'Version 5.1 (Probability Panel)'!$B$7:$G$151,6,FALSE)</f>
        <v>0</v>
      </c>
    </row>
    <row r="111" spans="1:11">
      <c r="A111" s="150" t="s">
        <v>198</v>
      </c>
      <c r="B111" s="197">
        <v>3.2195</v>
      </c>
      <c r="C111" s="342">
        <f>VLOOKUP($B111,'Version 5.1 (List Samples)'!$B$7:$G$151,5,FALSE)</f>
        <v>0</v>
      </c>
      <c r="D111" s="351" t="s">
        <v>511</v>
      </c>
      <c r="E111" s="349" t="s">
        <v>511</v>
      </c>
      <c r="F111" s="343">
        <f>VLOOKUP($B111,'Version 5.1 (Probability Panel)'!$B$7:$G$151,5,FALSE)</f>
        <v>0</v>
      </c>
      <c r="H111" s="344">
        <f>VLOOKUP($B111,'Version 5.1 (List Samples)'!$B$7:$G$151,6,FALSE)</f>
        <v>0</v>
      </c>
      <c r="I111" s="352" t="s">
        <v>511</v>
      </c>
      <c r="J111" s="350" t="s">
        <v>511</v>
      </c>
      <c r="K111" s="344">
        <f>VLOOKUP($B111,'Version 5.1 (Probability Panel)'!$B$7:$G$151,6,FALSE)</f>
        <v>0</v>
      </c>
    </row>
    <row r="112" spans="1:11">
      <c r="A112" s="150" t="s">
        <v>199</v>
      </c>
      <c r="B112" s="197">
        <v>3.2195999999999998</v>
      </c>
      <c r="C112" s="342">
        <f>VLOOKUP($B112,'Version 5.1 (List Samples)'!$B$7:$G$151,5,FALSE)</f>
        <v>0</v>
      </c>
      <c r="D112" s="351" t="s">
        <v>511</v>
      </c>
      <c r="E112" s="349" t="s">
        <v>511</v>
      </c>
      <c r="F112" s="343">
        <f>VLOOKUP($B112,'Version 5.1 (Probability Panel)'!$B$7:$G$151,5,FALSE)</f>
        <v>0</v>
      </c>
      <c r="H112" s="344">
        <f>VLOOKUP($B112,'Version 5.1 (List Samples)'!$B$7:$G$151,6,FALSE)</f>
        <v>0</v>
      </c>
      <c r="I112" s="352" t="s">
        <v>511</v>
      </c>
      <c r="J112" s="350" t="s">
        <v>511</v>
      </c>
      <c r="K112" s="344">
        <f>VLOOKUP($B112,'Version 5.1 (Probability Panel)'!$B$7:$G$151,6,FALSE)</f>
        <v>0</v>
      </c>
    </row>
    <row r="113" spans="1:11">
      <c r="A113" s="125" t="s">
        <v>417</v>
      </c>
      <c r="B113" s="194">
        <v>3.22</v>
      </c>
      <c r="C113" s="342">
        <f>VLOOKUP($B113,'Version 5.1 (List Samples)'!$B$7:$G$151,5,FALSE)</f>
        <v>0</v>
      </c>
      <c r="D113" s="351" t="s">
        <v>511</v>
      </c>
      <c r="E113" s="349" t="s">
        <v>511</v>
      </c>
      <c r="F113" s="343">
        <f>VLOOKUP($B113,'Version 5.1 (Probability Panel)'!$B$7:$G$151,5,FALSE)</f>
        <v>0</v>
      </c>
      <c r="H113" s="344">
        <f>VLOOKUP($B113,'Version 5.1 (List Samples)'!$B$7:$G$151,6,FALSE)</f>
        <v>0</v>
      </c>
      <c r="I113" s="352" t="s">
        <v>511</v>
      </c>
      <c r="J113" s="350" t="s">
        <v>511</v>
      </c>
      <c r="K113" s="344">
        <f>VLOOKUP($B113,'Version 5.1 (Probability Panel)'!$B$7:$G$151,6,FALSE)</f>
        <v>0</v>
      </c>
    </row>
    <row r="114" spans="1:11">
      <c r="A114" s="125" t="s">
        <v>83</v>
      </c>
      <c r="B114" s="194">
        <v>3.23</v>
      </c>
      <c r="C114" s="342">
        <f>VLOOKUP($B114,'Version 5.1 (List Samples)'!$B$7:$G$151,5,FALSE)</f>
        <v>0</v>
      </c>
      <c r="D114" s="351" t="s">
        <v>511</v>
      </c>
      <c r="E114" s="349" t="s">
        <v>511</v>
      </c>
      <c r="F114" s="343">
        <f>VLOOKUP($B114,'Version 5.1 (Probability Panel)'!$B$7:$G$151,5,FALSE)</f>
        <v>0</v>
      </c>
      <c r="H114" s="344">
        <f>VLOOKUP($B114,'Version 5.1 (List Samples)'!$B$7:$G$151,6,FALSE)</f>
        <v>0</v>
      </c>
      <c r="I114" s="352" t="s">
        <v>511</v>
      </c>
      <c r="J114" s="350" t="s">
        <v>511</v>
      </c>
      <c r="K114" s="344">
        <f>VLOOKUP($B114,'Version 5.1 (Probability Panel)'!$B$7:$G$151,6,FALSE)</f>
        <v>0</v>
      </c>
    </row>
    <row r="115" spans="1:11">
      <c r="A115" s="126" t="s">
        <v>205</v>
      </c>
      <c r="B115" s="194">
        <v>3.9</v>
      </c>
      <c r="C115" s="342">
        <f>VLOOKUP($B115,'Version 5.1 (List Samples)'!$B$7:$G$151,5,FALSE)</f>
        <v>0</v>
      </c>
      <c r="D115" s="343">
        <f>VLOOKUP($B115,'Version 5.1 (ABS)'!$B$7:$G$151,5,FALSE)</f>
        <v>0</v>
      </c>
      <c r="E115" s="342">
        <f>VLOOKUP($B115,'Version 5.1 (RDD)'!$B$7:$G$151,5,FALSE)</f>
        <v>0</v>
      </c>
      <c r="F115" s="343">
        <f>VLOOKUP($B115,'Version 5.1 (Probability Panel)'!$B$7:$G$151,5,FALSE)</f>
        <v>78</v>
      </c>
      <c r="H115" s="344">
        <f>VLOOKUP($B115,'Version 5.1 (List Samples)'!$B$7:$G$151,6,FALSE)</f>
        <v>0</v>
      </c>
      <c r="I115" s="344">
        <f>VLOOKUP($B115,'Version 5.1 (ABS)'!$B$7:$G$151,6,FALSE)</f>
        <v>0</v>
      </c>
      <c r="J115" s="344">
        <f>VLOOKUP($B115,'Version 5.1 (RDD)'!$B$7:$G$151,6,FALSE)</f>
        <v>0</v>
      </c>
      <c r="K115" s="344">
        <f>VLOOKUP($B115,'Version 5.1 (Probability Panel)'!$B$7:$G$151,6,FALSE)</f>
        <v>0</v>
      </c>
    </row>
    <row r="116" spans="1:11" ht="13.8" thickBot="1">
      <c r="A116" s="201" t="s">
        <v>206</v>
      </c>
      <c r="B116" s="184">
        <v>3.91</v>
      </c>
      <c r="C116" s="353">
        <f>VLOOKUP($B116,'Version 5.1 (List Samples)'!$B$7:$G$151,5,FALSE)</f>
        <v>0</v>
      </c>
      <c r="D116" s="354" t="s">
        <v>511</v>
      </c>
      <c r="E116" s="354" t="s">
        <v>511</v>
      </c>
      <c r="F116" s="355">
        <f>VLOOKUP($B116,'Version 5.1 (Probability Panel)'!$B$7:$G$151,5,FALSE)</f>
        <v>0</v>
      </c>
      <c r="H116" s="356">
        <f>VLOOKUP($B116,'Version 5.1 (List Samples)'!$B$7:$G$151,6,FALSE)</f>
        <v>0</v>
      </c>
      <c r="I116" s="357" t="s">
        <v>511</v>
      </c>
      <c r="J116" s="357" t="s">
        <v>511</v>
      </c>
      <c r="K116" s="356">
        <f>VLOOKUP($B116,'Version 5.1 (Probability Panel)'!$B$7:$G$151,6,FALSE)</f>
        <v>0</v>
      </c>
    </row>
    <row r="117" spans="1:11">
      <c r="A117" s="206"/>
      <c r="B117" s="45"/>
      <c r="C117" s="35"/>
      <c r="D117" s="338"/>
      <c r="E117" s="35"/>
      <c r="F117" s="338"/>
      <c r="H117" s="339"/>
      <c r="I117" s="339"/>
      <c r="J117" s="339"/>
      <c r="K117" s="339"/>
    </row>
    <row r="118" spans="1:11">
      <c r="A118" s="101" t="s">
        <v>13</v>
      </c>
      <c r="B118" s="269">
        <v>4</v>
      </c>
      <c r="C118" s="309">
        <f>VLOOKUP($B118,'Version 5.1 (List Samples)'!$B$7:$G$151,5,FALSE)</f>
        <v>6</v>
      </c>
      <c r="D118" s="340">
        <f>VLOOKUP($B118,'Version 5.1 (ABS)'!$B$7:$G$151,5,FALSE)</f>
        <v>12</v>
      </c>
      <c r="E118" s="309">
        <f>VLOOKUP($B118,'Version 5.1 (RDD)'!$B$7:$G$151,5,FALSE)</f>
        <v>146</v>
      </c>
      <c r="F118" s="340">
        <f>VLOOKUP($B118,'Version 5.1 (Probability Panel)'!$B$7:$G$151,5,FALSE)</f>
        <v>50</v>
      </c>
      <c r="G118" s="53"/>
      <c r="H118" s="341">
        <f>VLOOKUP($B118,'Version 5.1 (List Samples)'!$B$7:$G$151,6,FALSE)</f>
        <v>0</v>
      </c>
      <c r="I118" s="341">
        <f>VLOOKUP($B118,'Version 5.1 (ABS)'!$B$7:$G$151,6,FALSE)</f>
        <v>0</v>
      </c>
      <c r="J118" s="341">
        <f>VLOOKUP($B118,'Version 5.1 (RDD)'!$B$7:$G$151,6,FALSE)</f>
        <v>0</v>
      </c>
      <c r="K118" s="341">
        <f>VLOOKUP($B118,'Version 5.1 (Probability Panel)'!$B$7:$G$151,6,FALSE)</f>
        <v>0</v>
      </c>
    </row>
    <row r="119" spans="1:11">
      <c r="A119" s="102" t="s">
        <v>208</v>
      </c>
      <c r="B119" s="188">
        <v>4.0999999999999996</v>
      </c>
      <c r="C119" s="37">
        <f>VLOOKUP($B119,'Version 5.1 (List Samples)'!$B$7:$G$151,5,FALSE)</f>
        <v>0</v>
      </c>
      <c r="D119" s="345">
        <f>VLOOKUP($B119,'Version 5.1 (ABS)'!$B$7:$G$151,5,FALSE)</f>
        <v>0</v>
      </c>
      <c r="E119" s="37">
        <f>VLOOKUP($B119,'Version 5.1 (RDD)'!$B$7:$G$151,5,FALSE)</f>
        <v>0</v>
      </c>
      <c r="F119" s="345">
        <f>VLOOKUP($B119,'Version 5.1 (Probability Panel)'!$B$7:$G$151,5,FALSE)</f>
        <v>50</v>
      </c>
      <c r="H119" s="346">
        <f>VLOOKUP($B119,'Version 5.1 (List Samples)'!$B$7:$G$151,6,FALSE)</f>
        <v>0</v>
      </c>
      <c r="I119" s="346">
        <f>VLOOKUP($B119,'Version 5.1 (ABS)'!$B$7:$G$151,6,FALSE)</f>
        <v>0</v>
      </c>
      <c r="J119" s="346">
        <f>VLOOKUP($B119,'Version 5.1 (RDD)'!$B$7:$G$151,6,FALSE)</f>
        <v>0</v>
      </c>
      <c r="K119" s="346">
        <f>VLOOKUP($B119,'Version 5.1 (Probability Panel)'!$B$7:$G$151,6,FALSE)</f>
        <v>0</v>
      </c>
    </row>
    <row r="120" spans="1:11">
      <c r="A120" s="135" t="s">
        <v>211</v>
      </c>
      <c r="B120" s="192">
        <v>4.1100000000000003</v>
      </c>
      <c r="C120" s="36">
        <f>VLOOKUP($B120,'Version 5.1 (List Samples)'!$B$7:$G$151,5,FALSE)</f>
        <v>6</v>
      </c>
      <c r="D120" s="351" t="s">
        <v>511</v>
      </c>
      <c r="E120" s="349" t="s">
        <v>511</v>
      </c>
      <c r="F120" s="333">
        <f>VLOOKUP($B120,'Version 5.1 (Probability Panel)'!$B$7:$G$151,5,FALSE)</f>
        <v>0</v>
      </c>
      <c r="H120" s="334">
        <f>VLOOKUP($B120,'Version 5.1 (List Samples)'!$B$7:$G$151,6,FALSE)</f>
        <v>0</v>
      </c>
      <c r="I120" s="352" t="s">
        <v>511</v>
      </c>
      <c r="J120" s="350" t="s">
        <v>511</v>
      </c>
      <c r="K120" s="334">
        <f>VLOOKUP($B120,'Version 5.1 (Probability Panel)'!$B$7:$G$151,6,FALSE)</f>
        <v>0</v>
      </c>
    </row>
    <row r="121" spans="1:11">
      <c r="A121" s="208" t="s">
        <v>3</v>
      </c>
      <c r="B121" s="192">
        <v>4.2</v>
      </c>
      <c r="C121" s="358" t="s">
        <v>511</v>
      </c>
      <c r="D121" s="359" t="s">
        <v>511</v>
      </c>
      <c r="E121" s="36">
        <f>VLOOKUP($B121,'Version 5.1 (RDD)'!$B$7:$G$151,5,FALSE)</f>
        <v>0</v>
      </c>
      <c r="F121" s="349" t="s">
        <v>511</v>
      </c>
      <c r="G121" s="360"/>
      <c r="H121" s="348" t="s">
        <v>511</v>
      </c>
      <c r="I121" s="350" t="s">
        <v>511</v>
      </c>
      <c r="J121" s="334">
        <f>VLOOKUP($B121,'Version 5.1 (RDD)'!$B$7:$G$151,6,FALSE)</f>
        <v>0</v>
      </c>
      <c r="K121" s="348" t="s">
        <v>511</v>
      </c>
    </row>
    <row r="122" spans="1:11">
      <c r="A122" s="208" t="s">
        <v>473</v>
      </c>
      <c r="B122" s="192">
        <v>4.3</v>
      </c>
      <c r="C122" s="358" t="s">
        <v>511</v>
      </c>
      <c r="D122" s="333">
        <f>VLOOKUP($B122,'Version 5.1 (ABS)'!$B$7:$G$151,5,FALSE)</f>
        <v>0</v>
      </c>
      <c r="E122" s="36">
        <f>VLOOKUP($B122,'Version 5.1 (RDD)'!$B$7:$G$151,5,FALSE)</f>
        <v>67</v>
      </c>
      <c r="F122" s="349" t="s">
        <v>511</v>
      </c>
      <c r="H122" s="348" t="s">
        <v>511</v>
      </c>
      <c r="I122" s="334">
        <f>VLOOKUP($B122,'Version 5.1 (ABS)'!$B$7:$G$151,6,FALSE)</f>
        <v>0</v>
      </c>
      <c r="J122" s="334">
        <f>VLOOKUP($B122,'Version 5.1 (RDD)'!$B$7:$G$151,6,FALSE)</f>
        <v>0</v>
      </c>
      <c r="K122" s="348" t="s">
        <v>511</v>
      </c>
    </row>
    <row r="123" spans="1:11">
      <c r="A123" s="135" t="s">
        <v>472</v>
      </c>
      <c r="B123" s="192">
        <v>4.3099999999999996</v>
      </c>
      <c r="C123" s="358" t="s">
        <v>511</v>
      </c>
      <c r="D123" s="333">
        <f>VLOOKUP($B123,'Version 5.1 (ABS)'!$B$7:$G$151,5,FALSE)</f>
        <v>0</v>
      </c>
      <c r="E123" s="36">
        <f>VLOOKUP($B123,'Version 5.1 (RDD)'!$B$7:$G$151,5,FALSE)</f>
        <v>8</v>
      </c>
      <c r="F123" s="349" t="s">
        <v>511</v>
      </c>
      <c r="H123" s="348" t="s">
        <v>511</v>
      </c>
      <c r="I123" s="334">
        <f>VLOOKUP($B123,'Version 5.1 (ABS)'!$B$7:$G$151,6,FALSE)</f>
        <v>0</v>
      </c>
      <c r="J123" s="334">
        <f>VLOOKUP($B123,'Version 5.1 (RDD)'!$B$7:$G$151,6,FALSE)</f>
        <v>0</v>
      </c>
      <c r="K123" s="348" t="s">
        <v>511</v>
      </c>
    </row>
    <row r="124" spans="1:11">
      <c r="A124" s="209" t="s">
        <v>469</v>
      </c>
      <c r="B124" s="191">
        <v>4.3109999999999999</v>
      </c>
      <c r="C124" s="358" t="s">
        <v>511</v>
      </c>
      <c r="D124" s="359" t="s">
        <v>511</v>
      </c>
      <c r="E124" s="36">
        <f>VLOOKUP($B124,'Version 5.1 (RDD)'!$B$7:$G$151,5,FALSE)</f>
        <v>9</v>
      </c>
      <c r="F124" s="349" t="s">
        <v>511</v>
      </c>
      <c r="H124" s="348" t="s">
        <v>511</v>
      </c>
      <c r="I124" s="350" t="s">
        <v>511</v>
      </c>
      <c r="J124" s="334">
        <f>VLOOKUP($B124,'Version 5.1 (RDD)'!$B$7:$G$151,6,FALSE)</f>
        <v>0</v>
      </c>
      <c r="K124" s="348" t="s">
        <v>511</v>
      </c>
    </row>
    <row r="125" spans="1:11">
      <c r="A125" s="209" t="s">
        <v>308</v>
      </c>
      <c r="B125" s="191">
        <v>4.3129999999999997</v>
      </c>
      <c r="C125" s="358" t="s">
        <v>511</v>
      </c>
      <c r="D125" s="333">
        <f>VLOOKUP($B125,'Version 5.1 (ABS)'!$B$7:$G$151,5,FALSE)</f>
        <v>0</v>
      </c>
      <c r="E125" s="349" t="s">
        <v>511</v>
      </c>
      <c r="F125" s="349" t="s">
        <v>511</v>
      </c>
      <c r="H125" s="348" t="s">
        <v>511</v>
      </c>
      <c r="I125" s="334">
        <f>VLOOKUP($B125,'Version 5.1 (ABS)'!$B$7:$G$151,6,FALSE)</f>
        <v>0</v>
      </c>
      <c r="J125" s="350" t="s">
        <v>511</v>
      </c>
      <c r="K125" s="348" t="s">
        <v>511</v>
      </c>
    </row>
    <row r="126" spans="1:11">
      <c r="A126" s="210" t="s">
        <v>317</v>
      </c>
      <c r="B126" s="190">
        <v>4.3131000000000004</v>
      </c>
      <c r="C126" s="358" t="s">
        <v>511</v>
      </c>
      <c r="D126" s="333">
        <f>VLOOKUP($B126,'Version 5.1 (ABS)'!$B$7:$G$151,5,FALSE)</f>
        <v>0</v>
      </c>
      <c r="E126" s="349" t="s">
        <v>511</v>
      </c>
      <c r="F126" s="349" t="s">
        <v>511</v>
      </c>
      <c r="H126" s="348" t="s">
        <v>511</v>
      </c>
      <c r="I126" s="334">
        <f>VLOOKUP($B126,'Version 5.1 (ABS)'!$B$7:$G$151,6,FALSE)</f>
        <v>0</v>
      </c>
      <c r="J126" s="350" t="s">
        <v>511</v>
      </c>
      <c r="K126" s="348" t="s">
        <v>511</v>
      </c>
    </row>
    <row r="127" spans="1:11">
      <c r="A127" s="210" t="s">
        <v>318</v>
      </c>
      <c r="B127" s="190">
        <v>4.3132000000000001</v>
      </c>
      <c r="C127" s="358" t="s">
        <v>511</v>
      </c>
      <c r="D127" s="333">
        <f>VLOOKUP($B127,'Version 5.1 (ABS)'!$B$7:$G$151,5,FALSE)</f>
        <v>0</v>
      </c>
      <c r="E127" s="349" t="s">
        <v>511</v>
      </c>
      <c r="F127" s="349" t="s">
        <v>511</v>
      </c>
      <c r="H127" s="348" t="s">
        <v>511</v>
      </c>
      <c r="I127" s="334">
        <f>VLOOKUP($B127,'Version 5.1 (ABS)'!$B$7:$G$151,6,FALSE)</f>
        <v>0</v>
      </c>
      <c r="J127" s="350" t="s">
        <v>511</v>
      </c>
      <c r="K127" s="348" t="s">
        <v>511</v>
      </c>
    </row>
    <row r="128" spans="1:11">
      <c r="A128" s="210" t="s">
        <v>319</v>
      </c>
      <c r="B128" s="190">
        <v>4.3132999999999999</v>
      </c>
      <c r="C128" s="358" t="s">
        <v>511</v>
      </c>
      <c r="D128" s="333">
        <f>VLOOKUP($B128,'Version 5.1 (ABS)'!$B$7:$G$151,5,FALSE)</f>
        <v>0</v>
      </c>
      <c r="E128" s="349" t="s">
        <v>511</v>
      </c>
      <c r="F128" s="349" t="s">
        <v>511</v>
      </c>
      <c r="H128" s="348" t="s">
        <v>511</v>
      </c>
      <c r="I128" s="334">
        <f>VLOOKUP($B128,'Version 5.1 (ABS)'!$B$7:$G$151,6,FALSE)</f>
        <v>0</v>
      </c>
      <c r="J128" s="350" t="s">
        <v>511</v>
      </c>
      <c r="K128" s="348" t="s">
        <v>511</v>
      </c>
    </row>
    <row r="129" spans="1:11">
      <c r="A129" s="210" t="s">
        <v>320</v>
      </c>
      <c r="B129" s="190">
        <v>4.3133999999999997</v>
      </c>
      <c r="C129" s="358" t="s">
        <v>511</v>
      </c>
      <c r="D129" s="333">
        <f>VLOOKUP($B129,'Version 5.1 (ABS)'!$B$7:$G$151,5,FALSE)</f>
        <v>5</v>
      </c>
      <c r="E129" s="349" t="s">
        <v>511</v>
      </c>
      <c r="F129" s="349" t="s">
        <v>511</v>
      </c>
      <c r="H129" s="348" t="s">
        <v>511</v>
      </c>
      <c r="I129" s="334">
        <f>VLOOKUP($B129,'Version 5.1 (ABS)'!$B$7:$G$151,6,FALSE)</f>
        <v>0</v>
      </c>
      <c r="J129" s="350" t="s">
        <v>511</v>
      </c>
      <c r="K129" s="348" t="s">
        <v>511</v>
      </c>
    </row>
    <row r="130" spans="1:11">
      <c r="A130" s="135" t="s">
        <v>15</v>
      </c>
      <c r="B130" s="192">
        <v>4.32</v>
      </c>
      <c r="C130" s="358" t="s">
        <v>511</v>
      </c>
      <c r="D130" s="351" t="s">
        <v>511</v>
      </c>
      <c r="E130" s="36">
        <f>VLOOKUP($B130,'Version 5.1 (RDD)'!$B$7:$G$151,5,FALSE)</f>
        <v>0</v>
      </c>
      <c r="F130" s="349" t="s">
        <v>511</v>
      </c>
      <c r="H130" s="348" t="s">
        <v>511</v>
      </c>
      <c r="I130" s="352" t="s">
        <v>511</v>
      </c>
      <c r="J130" s="334">
        <f>VLOOKUP($B130,'Version 5.1 (RDD)'!$B$7:$G$151,6,FALSE)</f>
        <v>0</v>
      </c>
      <c r="K130" s="348" t="s">
        <v>511</v>
      </c>
    </row>
    <row r="131" spans="1:11">
      <c r="A131" s="135" t="s">
        <v>40</v>
      </c>
      <c r="B131" s="192">
        <v>4.33</v>
      </c>
      <c r="C131" s="358" t="s">
        <v>511</v>
      </c>
      <c r="D131" s="351" t="s">
        <v>511</v>
      </c>
      <c r="E131" s="36">
        <f>VLOOKUP($B131,'Version 5.1 (RDD)'!$B$7:$G$151,5,FALSE)</f>
        <v>0</v>
      </c>
      <c r="F131" s="349" t="s">
        <v>511</v>
      </c>
      <c r="H131" s="348" t="s">
        <v>511</v>
      </c>
      <c r="I131" s="352" t="s">
        <v>511</v>
      </c>
      <c r="J131" s="334">
        <f>VLOOKUP($B131,'Version 5.1 (RDD)'!$B$7:$G$151,6,FALSE)</f>
        <v>0</v>
      </c>
      <c r="K131" s="348" t="s">
        <v>511</v>
      </c>
    </row>
    <row r="132" spans="1:11">
      <c r="A132" s="208" t="s">
        <v>65</v>
      </c>
      <c r="B132" s="192">
        <v>4.4000000000000004</v>
      </c>
      <c r="C132" s="358" t="s">
        <v>511</v>
      </c>
      <c r="D132" s="351" t="s">
        <v>511</v>
      </c>
      <c r="E132" s="36">
        <f>VLOOKUP($B132,'Version 5.1 (RDD)'!$B$7:$G$151,5,FALSE)</f>
        <v>0</v>
      </c>
      <c r="F132" s="349" t="s">
        <v>511</v>
      </c>
      <c r="H132" s="348" t="s">
        <v>511</v>
      </c>
      <c r="I132" s="352" t="s">
        <v>511</v>
      </c>
      <c r="J132" s="334">
        <f>VLOOKUP($B132,'Version 5.1 (RDD)'!$B$7:$G$151,6,FALSE)</f>
        <v>0</v>
      </c>
      <c r="K132" s="348" t="s">
        <v>511</v>
      </c>
    </row>
    <row r="133" spans="1:11">
      <c r="A133" s="135" t="s">
        <v>4</v>
      </c>
      <c r="B133" s="192">
        <v>4.41</v>
      </c>
      <c r="C133" s="358" t="s">
        <v>511</v>
      </c>
      <c r="D133" s="351" t="s">
        <v>511</v>
      </c>
      <c r="E133" s="36">
        <f>VLOOKUP($B133,'Version 5.1 (RDD)'!$B$7:$G$151,5,FALSE)</f>
        <v>0</v>
      </c>
      <c r="F133" s="349" t="s">
        <v>511</v>
      </c>
      <c r="H133" s="348" t="s">
        <v>511</v>
      </c>
      <c r="I133" s="352" t="s">
        <v>511</v>
      </c>
      <c r="J133" s="334">
        <f>VLOOKUP($B133,'Version 5.1 (RDD)'!$B$7:$G$151,6,FALSE)</f>
        <v>0</v>
      </c>
      <c r="K133" s="348" t="s">
        <v>511</v>
      </c>
    </row>
    <row r="134" spans="1:11">
      <c r="A134" s="135" t="s">
        <v>17</v>
      </c>
      <c r="B134" s="192">
        <v>4.43</v>
      </c>
      <c r="C134" s="358" t="s">
        <v>511</v>
      </c>
      <c r="D134" s="351" t="s">
        <v>511</v>
      </c>
      <c r="E134" s="36">
        <f>VLOOKUP($B134,'Version 5.1 (RDD)'!$B$7:$G$151,5,FALSE)</f>
        <v>0</v>
      </c>
      <c r="F134" s="349" t="s">
        <v>511</v>
      </c>
      <c r="H134" s="348" t="s">
        <v>511</v>
      </c>
      <c r="I134" s="352" t="s">
        <v>511</v>
      </c>
      <c r="J134" s="334">
        <f>VLOOKUP($B134,'Version 5.1 (RDD)'!$B$7:$G$151,6,FALSE)</f>
        <v>0</v>
      </c>
      <c r="K134" s="348" t="s">
        <v>511</v>
      </c>
    </row>
    <row r="135" spans="1:11">
      <c r="A135" s="209" t="s">
        <v>378</v>
      </c>
      <c r="B135" s="191">
        <v>4.431</v>
      </c>
      <c r="C135" s="358" t="s">
        <v>511</v>
      </c>
      <c r="D135" s="351" t="s">
        <v>511</v>
      </c>
      <c r="E135" s="36">
        <f>VLOOKUP($B135,'Version 5.1 (RDD)'!$B$7:$G$151,5,FALSE)</f>
        <v>0</v>
      </c>
      <c r="F135" s="349" t="s">
        <v>511</v>
      </c>
      <c r="H135" s="348" t="s">
        <v>511</v>
      </c>
      <c r="I135" s="352" t="s">
        <v>511</v>
      </c>
      <c r="J135" s="334">
        <f>VLOOKUP($B135,'Version 5.1 (RDD)'!$B$7:$G$151,6,FALSE)</f>
        <v>0</v>
      </c>
      <c r="K135" s="348" t="s">
        <v>511</v>
      </c>
    </row>
    <row r="136" spans="1:11">
      <c r="A136" s="209" t="s">
        <v>379</v>
      </c>
      <c r="B136" s="191">
        <v>4.4320000000000004</v>
      </c>
      <c r="C136" s="358" t="s">
        <v>511</v>
      </c>
      <c r="D136" s="351" t="s">
        <v>511</v>
      </c>
      <c r="E136" s="36">
        <f>VLOOKUP($B136,'Version 5.1 (RDD)'!$B$7:$G$151,5,FALSE)</f>
        <v>0</v>
      </c>
      <c r="F136" s="349" t="s">
        <v>511</v>
      </c>
      <c r="H136" s="348" t="s">
        <v>511</v>
      </c>
      <c r="I136" s="352" t="s">
        <v>511</v>
      </c>
      <c r="J136" s="334">
        <f>VLOOKUP($B136,'Version 5.1 (RDD)'!$B$7:$G$151,6,FALSE)</f>
        <v>0</v>
      </c>
      <c r="K136" s="348" t="s">
        <v>511</v>
      </c>
    </row>
    <row r="137" spans="1:11">
      <c r="A137" s="135" t="s">
        <v>380</v>
      </c>
      <c r="B137" s="192">
        <v>4.4400000000000004</v>
      </c>
      <c r="C137" s="358" t="s">
        <v>511</v>
      </c>
      <c r="D137" s="351" t="s">
        <v>511</v>
      </c>
      <c r="E137" s="36">
        <f>VLOOKUP($B137,'Version 5.1 (RDD)'!$B$7:$G$151,5,FALSE)</f>
        <v>0</v>
      </c>
      <c r="F137" s="349" t="s">
        <v>511</v>
      </c>
      <c r="H137" s="348" t="s">
        <v>511</v>
      </c>
      <c r="I137" s="352" t="s">
        <v>511</v>
      </c>
      <c r="J137" s="334">
        <f>VLOOKUP($B137,'Version 5.1 (RDD)'!$B$7:$G$151,6,FALSE)</f>
        <v>0</v>
      </c>
      <c r="K137" s="348" t="s">
        <v>511</v>
      </c>
    </row>
    <row r="138" spans="1:11">
      <c r="A138" s="135" t="s">
        <v>16</v>
      </c>
      <c r="B138" s="192">
        <v>4.45</v>
      </c>
      <c r="C138" s="358" t="s">
        <v>511</v>
      </c>
      <c r="D138" s="351" t="s">
        <v>511</v>
      </c>
      <c r="E138" s="36">
        <f>VLOOKUP($B138,'Version 5.1 (RDD)'!$B$7:$G$151,5,FALSE)</f>
        <v>0</v>
      </c>
      <c r="F138" s="349" t="s">
        <v>511</v>
      </c>
      <c r="H138" s="348" t="s">
        <v>511</v>
      </c>
      <c r="I138" s="352" t="s">
        <v>511</v>
      </c>
      <c r="J138" s="334">
        <f>VLOOKUP($B138,'Version 5.1 (RDD)'!$B$7:$G$151,6,FALSE)</f>
        <v>0</v>
      </c>
      <c r="K138" s="348" t="s">
        <v>511</v>
      </c>
    </row>
    <row r="139" spans="1:11">
      <c r="A139" s="135" t="s">
        <v>57</v>
      </c>
      <c r="B139" s="192">
        <v>4.46</v>
      </c>
      <c r="C139" s="358" t="s">
        <v>511</v>
      </c>
      <c r="D139" s="359" t="s">
        <v>511</v>
      </c>
      <c r="E139" s="36">
        <f>VLOOKUP($B139,'Version 5.1 (RDD)'!$B$7:$G$151,5,FALSE)</f>
        <v>56</v>
      </c>
      <c r="F139" s="349" t="s">
        <v>511</v>
      </c>
      <c r="H139" s="348" t="s">
        <v>511</v>
      </c>
      <c r="I139" s="350" t="s">
        <v>511</v>
      </c>
      <c r="J139" s="334">
        <f>VLOOKUP($B139,'Version 5.1 (RDD)'!$B$7:$G$151,6,FALSE)</f>
        <v>0</v>
      </c>
      <c r="K139" s="348" t="s">
        <v>511</v>
      </c>
    </row>
    <row r="140" spans="1:11">
      <c r="A140" s="208" t="s">
        <v>474</v>
      </c>
      <c r="B140" s="192">
        <v>4.5</v>
      </c>
      <c r="C140" s="358" t="s">
        <v>511</v>
      </c>
      <c r="D140" s="333">
        <f>VLOOKUP($B140,'Version 5.1 (ABS)'!$B$7:$G$151,5,FALSE)</f>
        <v>0</v>
      </c>
      <c r="E140" s="36">
        <f>VLOOKUP($B140,'Version 5.1 (RDD)'!$B$7:$G$151,5,FALSE)</f>
        <v>0</v>
      </c>
      <c r="F140" s="349" t="s">
        <v>511</v>
      </c>
      <c r="H140" s="348" t="s">
        <v>511</v>
      </c>
      <c r="I140" s="334">
        <f>VLOOKUP($B140,'Version 5.1 (ABS)'!$B$7:$G$151,6,FALSE)</f>
        <v>0</v>
      </c>
      <c r="J140" s="334">
        <f>VLOOKUP($B140,'Version 5.1 (RDD)'!$B$7:$G$151,6,FALSE)</f>
        <v>0</v>
      </c>
      <c r="K140" s="348" t="s">
        <v>511</v>
      </c>
    </row>
    <row r="141" spans="1:11">
      <c r="A141" s="135" t="s">
        <v>322</v>
      </c>
      <c r="B141" s="192">
        <v>4.51</v>
      </c>
      <c r="C141" s="358" t="s">
        <v>511</v>
      </c>
      <c r="D141" s="333">
        <f>VLOOKUP($B141,'Version 5.1 (ABS)'!$B$7:$G$151,5,FALSE)</f>
        <v>0</v>
      </c>
      <c r="E141" s="36">
        <f>VLOOKUP($B141,'Version 5.1 (RDD)'!$B$7:$G$151,5,FALSE)</f>
        <v>0</v>
      </c>
      <c r="F141" s="349" t="s">
        <v>511</v>
      </c>
      <c r="H141" s="348" t="s">
        <v>511</v>
      </c>
      <c r="I141" s="334">
        <f>VLOOKUP($B141,'Version 5.1 (ABS)'!$B$7:$G$151,6,FALSE)</f>
        <v>0</v>
      </c>
      <c r="J141" s="334">
        <f>VLOOKUP($B141,'Version 5.1 (RDD)'!$B$7:$G$151,6,FALSE)</f>
        <v>0</v>
      </c>
      <c r="K141" s="348" t="s">
        <v>511</v>
      </c>
    </row>
    <row r="142" spans="1:11">
      <c r="A142" s="135" t="s">
        <v>323</v>
      </c>
      <c r="B142" s="192">
        <v>4.5199999999999996</v>
      </c>
      <c r="C142" s="358" t="s">
        <v>511</v>
      </c>
      <c r="D142" s="333">
        <f>VLOOKUP($B142,'Version 5.1 (ABS)'!$B$7:$G$151,5,FALSE)</f>
        <v>0</v>
      </c>
      <c r="E142" s="36">
        <f>VLOOKUP($B142,'Version 5.1 (RDD)'!$B$7:$G$151,5,FALSE)</f>
        <v>0</v>
      </c>
      <c r="F142" s="349" t="s">
        <v>511</v>
      </c>
      <c r="H142" s="348" t="s">
        <v>511</v>
      </c>
      <c r="I142" s="334">
        <f>VLOOKUP($B142,'Version 5.1 (ABS)'!$B$7:$G$151,6,FALSE)</f>
        <v>0</v>
      </c>
      <c r="J142" s="334">
        <f>VLOOKUP($B142,'Version 5.1 (RDD)'!$B$7:$G$151,6,FALSE)</f>
        <v>0</v>
      </c>
      <c r="K142" s="348" t="s">
        <v>511</v>
      </c>
    </row>
    <row r="143" spans="1:11">
      <c r="A143" s="135" t="s">
        <v>324</v>
      </c>
      <c r="B143" s="192">
        <v>4.53</v>
      </c>
      <c r="C143" s="358" t="s">
        <v>511</v>
      </c>
      <c r="D143" s="333">
        <f>VLOOKUP($B143,'Version 5.1 (ABS)'!$B$7:$G$151,5,FALSE)</f>
        <v>0</v>
      </c>
      <c r="E143" s="36">
        <f>VLOOKUP($B143,'Version 5.1 (RDD)'!$B$7:$G$151,5,FALSE)</f>
        <v>0</v>
      </c>
      <c r="F143" s="349" t="s">
        <v>511</v>
      </c>
      <c r="H143" s="348" t="s">
        <v>511</v>
      </c>
      <c r="I143" s="334">
        <f>VLOOKUP($B143,'Version 5.1 (ABS)'!$B$7:$G$151,6,FALSE)</f>
        <v>0</v>
      </c>
      <c r="J143" s="334">
        <f>VLOOKUP($B143,'Version 5.1 (RDD)'!$B$7:$G$151,6,FALSE)</f>
        <v>0</v>
      </c>
      <c r="K143" s="348" t="s">
        <v>511</v>
      </c>
    </row>
    <row r="144" spans="1:11">
      <c r="A144" s="135" t="s">
        <v>388</v>
      </c>
      <c r="B144" s="192">
        <v>4.54</v>
      </c>
      <c r="C144" s="358" t="s">
        <v>511</v>
      </c>
      <c r="D144" s="359" t="s">
        <v>511</v>
      </c>
      <c r="E144" s="36">
        <f>VLOOKUP($B144,'Version 5.1 (RDD)'!$B$7:$G$151,5,FALSE)</f>
        <v>0</v>
      </c>
      <c r="F144" s="349" t="s">
        <v>511</v>
      </c>
      <c r="H144" s="348" t="s">
        <v>511</v>
      </c>
      <c r="I144" s="350" t="s">
        <v>511</v>
      </c>
      <c r="J144" s="334">
        <f>VLOOKUP($B144,'Version 5.1 (RDD)'!$B$7:$G$151,6,FALSE)</f>
        <v>0</v>
      </c>
      <c r="K144" s="348" t="s">
        <v>511</v>
      </c>
    </row>
    <row r="145" spans="1:17">
      <c r="A145" s="208" t="s">
        <v>326</v>
      </c>
      <c r="B145" s="192">
        <v>4.5999999999999996</v>
      </c>
      <c r="C145" s="358" t="s">
        <v>511</v>
      </c>
      <c r="D145" s="333">
        <f>VLOOKUP($B145,'Version 5.1 (ABS)'!$B$7:$G$151,5,FALSE)</f>
        <v>0</v>
      </c>
      <c r="E145" s="349" t="s">
        <v>511</v>
      </c>
      <c r="F145" s="349" t="s">
        <v>511</v>
      </c>
      <c r="H145" s="348" t="s">
        <v>511</v>
      </c>
      <c r="I145" s="334">
        <f>VLOOKUP($B145,'Version 5.1 (ABS)'!$B$7:$G$151,6,FALSE)</f>
        <v>0</v>
      </c>
      <c r="J145" s="350" t="s">
        <v>511</v>
      </c>
      <c r="K145" s="348" t="s">
        <v>511</v>
      </c>
    </row>
    <row r="146" spans="1:17">
      <c r="A146" s="135" t="s">
        <v>58</v>
      </c>
      <c r="B146" s="192">
        <v>4.6100000000000003</v>
      </c>
      <c r="C146" s="358" t="s">
        <v>511</v>
      </c>
      <c r="D146" s="333">
        <f>VLOOKUP($B146,'Version 5.1 (ABS)'!$B$7:$G$151,5,FALSE)</f>
        <v>0</v>
      </c>
      <c r="E146" s="349" t="s">
        <v>511</v>
      </c>
      <c r="F146" s="349" t="s">
        <v>511</v>
      </c>
      <c r="H146" s="348" t="s">
        <v>511</v>
      </c>
      <c r="I146" s="334">
        <f>VLOOKUP($B146,'Version 5.1 (ABS)'!$B$7:$G$151,6,FALSE)</f>
        <v>0</v>
      </c>
      <c r="J146" s="350" t="s">
        <v>511</v>
      </c>
      <c r="K146" s="348" t="s">
        <v>511</v>
      </c>
    </row>
    <row r="147" spans="1:17">
      <c r="A147" s="135" t="s">
        <v>310</v>
      </c>
      <c r="B147" s="192">
        <v>4.62</v>
      </c>
      <c r="C147" s="358" t="s">
        <v>511</v>
      </c>
      <c r="D147" s="333">
        <f>VLOOKUP($B147,'Version 5.1 (ABS)'!$B$7:$G$151,5,FALSE)</f>
        <v>7</v>
      </c>
      <c r="E147" s="349" t="s">
        <v>511</v>
      </c>
      <c r="F147" s="349" t="s">
        <v>511</v>
      </c>
      <c r="H147" s="348" t="s">
        <v>511</v>
      </c>
      <c r="I147" s="334">
        <f>VLOOKUP($B147,'Version 5.1 (ABS)'!$B$7:$G$151,6,FALSE)</f>
        <v>0</v>
      </c>
      <c r="J147" s="350" t="s">
        <v>511</v>
      </c>
      <c r="K147" s="348" t="s">
        <v>511</v>
      </c>
    </row>
    <row r="148" spans="1:17" ht="12.75" customHeight="1">
      <c r="A148" s="135" t="s">
        <v>311</v>
      </c>
      <c r="B148" s="192">
        <v>4.63</v>
      </c>
      <c r="C148" s="358" t="s">
        <v>511</v>
      </c>
      <c r="D148" s="333">
        <f>VLOOKUP($B148,'Version 5.1 (ABS)'!$B$7:$G$151,5,FALSE)</f>
        <v>0</v>
      </c>
      <c r="E148" s="349" t="s">
        <v>511</v>
      </c>
      <c r="F148" s="349" t="s">
        <v>511</v>
      </c>
      <c r="H148" s="348" t="s">
        <v>511</v>
      </c>
      <c r="I148" s="334">
        <f>VLOOKUP($B148,'Version 5.1 (ABS)'!$B$7:$G$151,6,FALSE)</f>
        <v>0</v>
      </c>
      <c r="J148" s="350" t="s">
        <v>511</v>
      </c>
      <c r="K148" s="348" t="s">
        <v>511</v>
      </c>
    </row>
    <row r="149" spans="1:17">
      <c r="A149" s="208" t="s">
        <v>312</v>
      </c>
      <c r="B149" s="192">
        <v>4.7</v>
      </c>
      <c r="C149" s="358" t="s">
        <v>511</v>
      </c>
      <c r="D149" s="333">
        <f>VLOOKUP($B149,'Version 5.1 (ABS)'!$B$7:$G$151,5,FALSE)</f>
        <v>0</v>
      </c>
      <c r="E149" s="36">
        <f>VLOOKUP($B149,'Version 5.1 (RDD)'!$B$7:$G$151,5,FALSE)</f>
        <v>0</v>
      </c>
      <c r="F149" s="349" t="s">
        <v>511</v>
      </c>
      <c r="H149" s="348" t="s">
        <v>511</v>
      </c>
      <c r="I149" s="334">
        <f>VLOOKUP($B149,'Version 5.1 (ABS)'!$B$7:$G$151,6,FALSE)</f>
        <v>0</v>
      </c>
      <c r="J149" s="334">
        <f>VLOOKUP($B149,'Version 5.1 (RDD)'!$B$7:$G$151,6,FALSE)</f>
        <v>0</v>
      </c>
      <c r="K149" s="348" t="s">
        <v>511</v>
      </c>
    </row>
    <row r="150" spans="1:17">
      <c r="A150" s="102" t="s">
        <v>5</v>
      </c>
      <c r="B150" s="188">
        <v>4.8</v>
      </c>
      <c r="C150" s="36">
        <f>VLOOKUP($B150,'Version 5.1 (List Samples)'!$B$7:$G$151,5,FALSE)</f>
        <v>0</v>
      </c>
      <c r="D150" s="333">
        <f>VLOOKUP($B150,'Version 5.1 (ABS)'!$B$7:$G$151,5,FALSE)</f>
        <v>0</v>
      </c>
      <c r="E150" s="36">
        <f>VLOOKUP($B150,'Version 5.1 (RDD)'!$B$7:$G$151,5,FALSE)</f>
        <v>0</v>
      </c>
      <c r="F150" s="333">
        <f>VLOOKUP($B150,'Version 5.1 (Probability Panel)'!$B$7:$G$151,5,FALSE)</f>
        <v>0</v>
      </c>
      <c r="H150" s="334">
        <f>VLOOKUP($B150,'Version 5.1 (List Samples)'!$B$7:$G$151,6,FALSE)</f>
        <v>0</v>
      </c>
      <c r="I150" s="334">
        <f>VLOOKUP($B150,'Version 5.1 (ABS)'!$B$7:$G$151,6,FALSE)</f>
        <v>0</v>
      </c>
      <c r="J150" s="334">
        <f>VLOOKUP($B150,'Version 5.1 (RDD)'!$B$7:$G$151,6,FALSE)</f>
        <v>0</v>
      </c>
      <c r="K150" s="334">
        <f>VLOOKUP($B150,'Version 5.1 (Probability Panel)'!$B$7:$G$151,6,FALSE)</f>
        <v>0</v>
      </c>
    </row>
    <row r="151" spans="1:17">
      <c r="A151" s="136" t="s">
        <v>207</v>
      </c>
      <c r="B151" s="199">
        <v>4.8099999999999996</v>
      </c>
      <c r="C151" s="36">
        <f>VLOOKUP($B151,'Version 5.1 (List Samples)'!$B$7:$G$151,5,FALSE)</f>
        <v>0</v>
      </c>
      <c r="D151" s="333">
        <f>VLOOKUP($B151,'Version 5.1 (ABS)'!$B$7:$G$151,5,FALSE)</f>
        <v>0</v>
      </c>
      <c r="E151" s="36">
        <f>VLOOKUP($B151,'Version 5.1 (RDD)'!$B$7:$G$151,5,FALSE)</f>
        <v>0</v>
      </c>
      <c r="F151" s="333">
        <f>VLOOKUP($B151,'Version 5.1 (Probability Panel)'!$B$7:$G$151,5,FALSE)</f>
        <v>0</v>
      </c>
      <c r="H151" s="334">
        <f>VLOOKUP($B151,'Version 5.1 (List Samples)'!$B$7:$G$151,6,FALSE)</f>
        <v>0</v>
      </c>
      <c r="I151" s="334">
        <f>VLOOKUP($B151,'Version 5.1 (ABS)'!$B$7:$G$151,6,FALSE)</f>
        <v>0</v>
      </c>
      <c r="J151" s="334">
        <f>VLOOKUP($B151,'Version 5.1 (RDD)'!$B$7:$G$151,6,FALSE)</f>
        <v>0</v>
      </c>
      <c r="K151" s="334">
        <f>VLOOKUP($B151,'Version 5.1 (Probability Panel)'!$B$7:$G$151,6,FALSE)</f>
        <v>0</v>
      </c>
    </row>
    <row r="152" spans="1:17" ht="13.8" thickBot="1">
      <c r="A152" s="138" t="s">
        <v>203</v>
      </c>
      <c r="B152" s="184">
        <v>4.9000000000000004</v>
      </c>
      <c r="C152" s="353">
        <f>VLOOKUP($B152,'Version 5.1 (List Samples)'!$B$7:$G$151,5,FALSE)</f>
        <v>0</v>
      </c>
      <c r="D152" s="355">
        <f>VLOOKUP($B152,'Version 5.1 (ABS)'!$B$7:$G$151,5,FALSE)</f>
        <v>0</v>
      </c>
      <c r="E152" s="353">
        <f>VLOOKUP($B152,'Version 5.1 (RDD)'!$B$7:$G$151,5,FALSE)</f>
        <v>6</v>
      </c>
      <c r="F152" s="355">
        <f>VLOOKUP($B152,'Version 5.1 (Probability Panel)'!$B$7:$G$151,5,FALSE)</f>
        <v>0</v>
      </c>
      <c r="H152" s="356">
        <f>VLOOKUP($B152,'Version 5.1 (List Samples)'!$B$7:$G$151,6,FALSE)</f>
        <v>0</v>
      </c>
      <c r="I152" s="356">
        <f>VLOOKUP($B152,'Version 5.1 (ABS)'!$B$7:$G$151,6,FALSE)</f>
        <v>0</v>
      </c>
      <c r="J152" s="356">
        <f>VLOOKUP($B152,'Version 5.1 (RDD)'!$B$7:$G$151,6,FALSE)</f>
        <v>0</v>
      </c>
      <c r="K152" s="356">
        <f>VLOOKUP($B152,'Version 5.1 (Probability Panel)'!$B$7:$G$151,6,FALSE)</f>
        <v>0</v>
      </c>
    </row>
    <row r="153" spans="1:17">
      <c r="A153" s="142" t="s">
        <v>213</v>
      </c>
      <c r="B153" s="185"/>
      <c r="C153" s="74"/>
      <c r="D153" s="288"/>
      <c r="E153" s="288"/>
      <c r="F153" s="288"/>
      <c r="G153" s="361"/>
      <c r="H153" s="288"/>
      <c r="I153" s="288"/>
      <c r="J153" s="288"/>
      <c r="K153" s="288"/>
      <c r="M153" s="384" t="s">
        <v>513</v>
      </c>
      <c r="N153" s="384"/>
      <c r="O153" s="51"/>
    </row>
    <row r="154" spans="1:17">
      <c r="A154" s="142" t="s">
        <v>214</v>
      </c>
      <c r="B154" s="185"/>
      <c r="C154" s="74"/>
      <c r="D154" s="288"/>
      <c r="E154" s="288"/>
      <c r="F154" s="288"/>
      <c r="G154" s="361"/>
      <c r="H154" s="288"/>
      <c r="I154" s="288"/>
      <c r="J154" s="288"/>
      <c r="K154" s="288"/>
      <c r="M154" s="385" t="s">
        <v>514</v>
      </c>
      <c r="N154" s="385"/>
      <c r="O154" s="74"/>
    </row>
    <row r="155" spans="1:17">
      <c r="A155" s="74"/>
      <c r="B155" s="185"/>
      <c r="C155" s="74"/>
      <c r="D155" s="288"/>
      <c r="E155" s="288"/>
      <c r="F155" s="288"/>
      <c r="G155" s="361"/>
      <c r="H155" s="288"/>
      <c r="I155" s="288"/>
      <c r="J155" s="288"/>
      <c r="K155" s="288"/>
      <c r="M155" s="385" t="s">
        <v>515</v>
      </c>
      <c r="N155" s="385"/>
      <c r="O155" s="74"/>
    </row>
    <row r="156" spans="1:17">
      <c r="A156" s="273"/>
      <c r="B156" s="185"/>
      <c r="C156" s="223"/>
      <c r="D156" s="362"/>
      <c r="E156" s="362"/>
      <c r="F156" s="362"/>
      <c r="G156" s="361"/>
      <c r="H156" s="362"/>
      <c r="I156" s="362"/>
      <c r="J156" s="362"/>
      <c r="K156" s="362"/>
      <c r="M156" s="385" t="s">
        <v>516</v>
      </c>
      <c r="N156" s="385"/>
      <c r="O156" s="74"/>
    </row>
    <row r="157" spans="1:17">
      <c r="A157" s="211"/>
      <c r="B157" s="363"/>
      <c r="C157" s="35"/>
      <c r="D157" s="338"/>
      <c r="E157" s="35"/>
      <c r="F157" s="338"/>
      <c r="H157" s="339"/>
      <c r="I157" s="339"/>
      <c r="J157" s="339"/>
      <c r="K157" s="339"/>
      <c r="M157" s="338"/>
      <c r="N157" s="339"/>
      <c r="P157" s="51"/>
      <c r="Q157" s="51"/>
    </row>
    <row r="158" spans="1:17">
      <c r="A158" s="13" t="s">
        <v>87</v>
      </c>
      <c r="B158" s="364"/>
      <c r="C158" s="310">
        <f>'Version 5.1 (List Samples)'!F157</f>
        <v>589</v>
      </c>
      <c r="D158" s="365">
        <f>'Version 5.1 (ABS)'!F157</f>
        <v>440</v>
      </c>
      <c r="E158" s="310">
        <f>'Version 5.1 (RDD)'!F157</f>
        <v>996</v>
      </c>
      <c r="F158" s="365">
        <f>'Version 5.1 (Probability Panel)'!F157</f>
        <v>832</v>
      </c>
      <c r="G158" s="53"/>
      <c r="H158" s="366">
        <f>'Version 5.1 (List Samples)'!G157</f>
        <v>0</v>
      </c>
      <c r="I158" s="366">
        <f>'Version 5.1 (ABS)'!G157</f>
        <v>0</v>
      </c>
      <c r="J158" s="366">
        <f>'Version 5.1 (RDD)'!G157</f>
        <v>0</v>
      </c>
      <c r="K158" s="366">
        <f>'Version 5.1 (Probability Panel)'!G157</f>
        <v>0</v>
      </c>
      <c r="M158" s="365">
        <f>SUM(C158:F158)</f>
        <v>2857</v>
      </c>
      <c r="N158" s="366">
        <f>SUM(H158:K158)</f>
        <v>0</v>
      </c>
      <c r="P158" s="51"/>
      <c r="Q158" s="51"/>
    </row>
    <row r="159" spans="1:17">
      <c r="A159" s="22"/>
      <c r="B159" s="364"/>
      <c r="C159" s="36"/>
      <c r="D159" s="333"/>
      <c r="E159" s="36"/>
      <c r="F159" s="333"/>
      <c r="H159" s="334"/>
      <c r="I159" s="334"/>
      <c r="J159" s="334"/>
      <c r="K159" s="334"/>
      <c r="M159" s="333"/>
      <c r="N159" s="334"/>
      <c r="P159" s="51"/>
      <c r="Q159" s="51"/>
    </row>
    <row r="160" spans="1:17">
      <c r="A160" s="8" t="s">
        <v>6</v>
      </c>
      <c r="B160" s="364"/>
      <c r="C160" s="36">
        <f>'Version 5.1 (List Samples)'!F159</f>
        <v>500</v>
      </c>
      <c r="D160" s="333">
        <f>'Version 5.1 (ABS)'!F159</f>
        <v>300</v>
      </c>
      <c r="E160" s="36">
        <f>'Version 5.1 (RDD)'!F159</f>
        <v>600</v>
      </c>
      <c r="F160" s="333">
        <f>'Version 5.1 (Probability Panel)'!F159</f>
        <v>700</v>
      </c>
      <c r="H160" s="334">
        <f>'Version 5.1 (List Samples)'!G159</f>
        <v>0</v>
      </c>
      <c r="I160" s="334">
        <f>'Version 5.1 (ABS)'!G159</f>
        <v>0</v>
      </c>
      <c r="J160" s="334">
        <f>'Version 5.1 (RDD)'!G159</f>
        <v>0</v>
      </c>
      <c r="K160" s="334">
        <f>'Version 5.1 (Probability Panel)'!G159</f>
        <v>0</v>
      </c>
      <c r="M160" s="365">
        <f>SUM(C160:F160)</f>
        <v>2100</v>
      </c>
      <c r="N160" s="366">
        <f>SUM(H160:K160)</f>
        <v>0</v>
      </c>
    </row>
    <row r="161" spans="1:14">
      <c r="A161" s="7" t="s">
        <v>42</v>
      </c>
      <c r="B161" s="367"/>
      <c r="C161" s="36">
        <f>'Version 5.1 (List Samples)'!F160</f>
        <v>0</v>
      </c>
      <c r="D161" s="333">
        <f>'Version 5.1 (ABS)'!F160</f>
        <v>0</v>
      </c>
      <c r="E161" s="36">
        <f>'Version 5.1 (RDD)'!F160</f>
        <v>0</v>
      </c>
      <c r="F161" s="345">
        <f>'Version 5.1 (Probability Panel)'!F160</f>
        <v>0</v>
      </c>
      <c r="H161" s="346">
        <f>'Version 5.1 (List Samples)'!G160</f>
        <v>0</v>
      </c>
      <c r="I161" s="346">
        <f>'Version 5.1 (ABS)'!G160</f>
        <v>0</v>
      </c>
      <c r="J161" s="346">
        <f>'Version 5.1 (RDD)'!G160</f>
        <v>0</v>
      </c>
      <c r="K161" s="346">
        <f>'Version 5.1 (Probability Panel)'!G160</f>
        <v>0</v>
      </c>
      <c r="M161" s="365">
        <f>SUM(C161:F161)</f>
        <v>0</v>
      </c>
      <c r="N161" s="366">
        <f>SUM(H161:K161)</f>
        <v>0</v>
      </c>
    </row>
    <row r="162" spans="1:14">
      <c r="A162" s="6" t="s">
        <v>43</v>
      </c>
      <c r="B162" s="367"/>
      <c r="C162" s="36">
        <f>'Version 5.1 (List Samples)'!F161</f>
        <v>7</v>
      </c>
      <c r="D162" s="333">
        <f>'Version 5.1 (ABS)'!F161</f>
        <v>52</v>
      </c>
      <c r="E162" s="36">
        <f>'Version 5.1 (RDD)'!F161</f>
        <v>74</v>
      </c>
      <c r="F162" s="345">
        <f>'Version 5.1 (Probability Panel)'!F161</f>
        <v>4</v>
      </c>
      <c r="H162" s="346">
        <f>'Version 5.1 (List Samples)'!G161</f>
        <v>0</v>
      </c>
      <c r="I162" s="346">
        <f>'Version 5.1 (ABS)'!G161</f>
        <v>0</v>
      </c>
      <c r="J162" s="346">
        <f>'Version 5.1 (RDD)'!G161</f>
        <v>0</v>
      </c>
      <c r="K162" s="346">
        <f>'Version 5.1 (Probability Panel)'!G161</f>
        <v>0</v>
      </c>
      <c r="M162" s="365">
        <f>SUM(C162:F162)</f>
        <v>137</v>
      </c>
      <c r="N162" s="366">
        <f>SUM(H162:K162)</f>
        <v>0</v>
      </c>
    </row>
    <row r="163" spans="1:14">
      <c r="A163" s="6" t="s">
        <v>44</v>
      </c>
      <c r="B163" s="367"/>
      <c r="C163" s="36">
        <f>'Version 5.1 (List Samples)'!F162</f>
        <v>0</v>
      </c>
      <c r="D163" s="333">
        <f>'Version 5.1 (ABS)'!F162</f>
        <v>3</v>
      </c>
      <c r="E163" s="36">
        <f>'Version 5.1 (RDD)'!F162</f>
        <v>0</v>
      </c>
      <c r="F163" s="345">
        <f>'Version 5.1 (Probability Panel)'!F162</f>
        <v>0</v>
      </c>
      <c r="H163" s="346">
        <f>'Version 5.1 (List Samples)'!G162</f>
        <v>0</v>
      </c>
      <c r="I163" s="346">
        <f>'Version 5.1 (ABS)'!G162</f>
        <v>0</v>
      </c>
      <c r="J163" s="346">
        <f>'Version 5.1 (RDD)'!G162</f>
        <v>0</v>
      </c>
      <c r="K163" s="346">
        <f>'Version 5.1 (Probability Panel)'!G162</f>
        <v>0</v>
      </c>
      <c r="M163" s="365">
        <f>SUM(C163:F163)</f>
        <v>3</v>
      </c>
      <c r="N163" s="366">
        <f>SUM(H163:K163)</f>
        <v>0</v>
      </c>
    </row>
    <row r="164" spans="1:14">
      <c r="A164" s="65" t="s">
        <v>215</v>
      </c>
      <c r="B164" s="367"/>
      <c r="C164" s="36">
        <f>'Version 5.1 (List Samples)'!F163</f>
        <v>0</v>
      </c>
      <c r="D164" s="333">
        <f>'Version 5.1 (ABS)'!F163</f>
        <v>63</v>
      </c>
      <c r="E164" s="36">
        <f>'Version 5.1 (RDD)'!F163</f>
        <v>73</v>
      </c>
      <c r="F164" s="345">
        <f>'Version 5.1 (Probability Panel)'!F163</f>
        <v>0</v>
      </c>
      <c r="H164" s="346">
        <f>'Version 5.1 (List Samples)'!G163</f>
        <v>0</v>
      </c>
      <c r="I164" s="346">
        <f>'Version 5.1 (ABS)'!G163</f>
        <v>0</v>
      </c>
      <c r="J164" s="346">
        <f>'Version 5.1 (RDD)'!G163</f>
        <v>0</v>
      </c>
      <c r="K164" s="346">
        <f>'Version 5.1 (Probability Panel)'!G163</f>
        <v>0</v>
      </c>
      <c r="M164" s="365">
        <f>SUM(C164:F164)</f>
        <v>136</v>
      </c>
      <c r="N164" s="366">
        <f>SUM(H164:K164)</f>
        <v>0</v>
      </c>
    </row>
    <row r="165" spans="1:14" ht="57.6">
      <c r="A165" s="66" t="s">
        <v>480</v>
      </c>
      <c r="B165" s="367" t="s">
        <v>2</v>
      </c>
      <c r="C165" s="368">
        <f>'Version 5.1 (List Samples)'!F164</f>
        <v>0.98830409356725146</v>
      </c>
      <c r="D165" s="369">
        <f>'Version 5.1 (ABS)'!F164</f>
        <v>0.97209302325581393</v>
      </c>
      <c r="E165" s="368">
        <f>'Version 5.1 (RDD)'!F164</f>
        <v>0.83650615901455772</v>
      </c>
      <c r="F165" s="370">
        <f>'Version 5.1 (Probability Panel)'!F164</f>
        <v>0.93368700265251992</v>
      </c>
      <c r="H165" s="371" t="e">
        <f>'Version 5.1 (List Samples)'!G164</f>
        <v>#DIV/0!</v>
      </c>
      <c r="I165" s="371" t="e">
        <f>'Version 5.1 (ABS)'!G164</f>
        <v>#DIV/0!</v>
      </c>
      <c r="J165" s="371" t="e">
        <f>'Version 5.1 (RDD)'!G164</f>
        <v>#DIV/0!</v>
      </c>
      <c r="K165" s="371" t="e">
        <f>'Version 5.1 (Probability Panel)'!G164</f>
        <v>#DIV/0!</v>
      </c>
      <c r="M165" s="370"/>
      <c r="N165" s="371"/>
    </row>
    <row r="166" spans="1:14">
      <c r="A166" s="6" t="s">
        <v>484</v>
      </c>
      <c r="B166" s="367"/>
      <c r="C166" s="36">
        <f>'Version 5.1 (List Samples)'!F165</f>
        <v>0</v>
      </c>
      <c r="D166" s="333">
        <f>'Version 5.1 (ABS)'!F165</f>
        <v>0</v>
      </c>
      <c r="E166" s="36">
        <f>'Version 5.1 (RDD)'!F165</f>
        <v>96</v>
      </c>
      <c r="F166" s="345">
        <f>'Version 5.1 (Probability Panel)'!F165</f>
        <v>0</v>
      </c>
      <c r="H166" s="334">
        <f>'Version 5.1 (List Samples)'!G165</f>
        <v>0</v>
      </c>
      <c r="I166" s="346">
        <f>'Version 5.1 (ABS)'!G165</f>
        <v>0</v>
      </c>
      <c r="J166" s="346">
        <f>'Version 5.1 (RDD)'!G165</f>
        <v>0</v>
      </c>
      <c r="K166" s="334">
        <f>'Version 5.1 (Probability Panel)'!G165</f>
        <v>0</v>
      </c>
      <c r="M166" s="365">
        <f>SUM(C166:F166)</f>
        <v>96</v>
      </c>
      <c r="N166" s="366">
        <f>SUM(H166:K166)</f>
        <v>0</v>
      </c>
    </row>
    <row r="167" spans="1:14">
      <c r="A167" s="244" t="s">
        <v>216</v>
      </c>
      <c r="B167" s="364"/>
      <c r="C167" s="36">
        <f>'Version 5.1 (List Samples)'!F166</f>
        <v>76</v>
      </c>
      <c r="D167" s="333">
        <f>'Version 5.1 (ABS)'!F166</f>
        <v>10</v>
      </c>
      <c r="E167" s="36">
        <f>'Version 5.1 (RDD)'!F166</f>
        <v>7</v>
      </c>
      <c r="F167" s="345">
        <f>'Version 5.1 (Probability Panel)'!F166</f>
        <v>78</v>
      </c>
      <c r="H167" s="334">
        <f>'Version 5.1 (List Samples)'!G166</f>
        <v>0</v>
      </c>
      <c r="I167" s="334">
        <f>'Version 5.1 (ABS)'!G166</f>
        <v>0</v>
      </c>
      <c r="J167" s="334">
        <f>'Version 5.1 (RDD)'!G166</f>
        <v>0</v>
      </c>
      <c r="K167" s="334">
        <f>'Version 5.1 (Probability Panel)'!G166</f>
        <v>0</v>
      </c>
      <c r="M167" s="365">
        <f>SUM(C167:F167)</f>
        <v>171</v>
      </c>
      <c r="N167" s="366">
        <f>SUM(H167:K167)</f>
        <v>0</v>
      </c>
    </row>
    <row r="168" spans="1:14">
      <c r="A168" s="21"/>
      <c r="B168" s="45"/>
      <c r="C168" s="342"/>
      <c r="D168" s="338"/>
      <c r="E168" s="35"/>
      <c r="F168" s="338"/>
      <c r="H168" s="339"/>
      <c r="I168" s="339"/>
      <c r="J168" s="339"/>
      <c r="K168" s="339"/>
      <c r="M168" s="338"/>
      <c r="N168" s="339"/>
    </row>
    <row r="169" spans="1:14">
      <c r="A169" s="67"/>
      <c r="B169" s="45"/>
      <c r="C169" s="35"/>
      <c r="D169" s="338"/>
      <c r="E169" s="35"/>
      <c r="F169" s="338"/>
      <c r="H169" s="339"/>
      <c r="I169" s="339"/>
      <c r="J169" s="339"/>
      <c r="K169" s="339"/>
      <c r="M169" s="338"/>
      <c r="N169" s="339"/>
    </row>
    <row r="170" spans="1:14">
      <c r="A170" s="61" t="s">
        <v>28</v>
      </c>
      <c r="B170" s="45"/>
      <c r="C170" s="36"/>
      <c r="D170" s="333"/>
      <c r="E170" s="35"/>
      <c r="F170" s="338"/>
      <c r="H170" s="339"/>
      <c r="I170" s="339"/>
      <c r="J170" s="339"/>
      <c r="K170" s="339"/>
      <c r="M170" s="338"/>
      <c r="N170" s="339"/>
    </row>
    <row r="171" spans="1:14">
      <c r="A171" s="68" t="s">
        <v>96</v>
      </c>
      <c r="B171" s="45"/>
      <c r="C171" s="372">
        <f>'Version 5.1 (List Samples)'!F170</f>
        <v>0.85763293310463118</v>
      </c>
      <c r="D171" s="373">
        <f>'Version 5.1 (ABS)'!F170</f>
        <v>0.7009345794392523</v>
      </c>
      <c r="E171" s="38">
        <f>'Version 5.1 (RDD)'!F170</f>
        <v>0.70588235294117652</v>
      </c>
      <c r="F171" s="374">
        <f>'Version 5.1 (Probability Panel)'!F170</f>
        <v>0.8951406649616368</v>
      </c>
      <c r="H171" s="375" t="e">
        <f>'Version 5.1 (List Samples)'!G170</f>
        <v>#DIV/0!</v>
      </c>
      <c r="I171" s="375" t="e">
        <f>'Version 5.1 (ABS)'!G170</f>
        <v>#DIV/0!</v>
      </c>
      <c r="J171" s="375" t="e">
        <f>'Version 5.1 (RDD)'!G170</f>
        <v>#DIV/0!</v>
      </c>
      <c r="K171" s="375" t="e">
        <f>'Version 5.1 (Probability Panel)'!G170</f>
        <v>#DIV/0!</v>
      </c>
      <c r="M171" s="374">
        <f>SUM((C171*(C$158/M$158)),(D171*(D$158/M$158)),(E171*(E$158/M$158)),(F171*(F$158/M$158)))</f>
        <v>0.79152008026930076</v>
      </c>
      <c r="N171" s="375" t="e">
        <f>SUM((H171*(H$158/N$158)),(I171*(I$158/N$158)),(J171*(J$158/N$158)),(K171*(K$158/N$158)))</f>
        <v>#DIV/0!</v>
      </c>
    </row>
    <row r="172" spans="1:14">
      <c r="A172" s="61" t="s">
        <v>29</v>
      </c>
      <c r="B172" s="45"/>
      <c r="C172" s="372"/>
      <c r="D172" s="374"/>
      <c r="E172" s="38"/>
      <c r="F172" s="374"/>
      <c r="H172" s="339"/>
      <c r="I172" s="339"/>
      <c r="J172" s="339"/>
      <c r="K172" s="339"/>
      <c r="M172" s="374"/>
      <c r="N172" s="339"/>
    </row>
    <row r="173" spans="1:14">
      <c r="A173" s="68" t="s">
        <v>97</v>
      </c>
      <c r="B173" s="45"/>
      <c r="C173" s="372">
        <f>'Version 5.1 (List Samples)'!F172</f>
        <v>0.85763293310463118</v>
      </c>
      <c r="D173" s="373">
        <f>'Version 5.1 (ABS)'!F172</f>
        <v>0.7009345794392523</v>
      </c>
      <c r="E173" s="38">
        <f>'Version 5.1 (RDD)'!F172</f>
        <v>0.70588235294117652</v>
      </c>
      <c r="F173" s="374">
        <f>'Version 5.1 (Probability Panel)'!F172</f>
        <v>0.8951406649616368</v>
      </c>
      <c r="H173" s="375" t="e">
        <f>'Version 5.1 (List Samples)'!G172</f>
        <v>#DIV/0!</v>
      </c>
      <c r="I173" s="375" t="e">
        <f>'Version 5.1 (ABS)'!G172</f>
        <v>#DIV/0!</v>
      </c>
      <c r="J173" s="375" t="e">
        <f>'Version 5.1 (RDD)'!G172</f>
        <v>#DIV/0!</v>
      </c>
      <c r="K173" s="375" t="e">
        <f>'Version 5.1 (Probability Panel)'!G172</f>
        <v>#DIV/0!</v>
      </c>
      <c r="M173" s="374">
        <f>SUM((C173*(C$158/M$158)),(D173*(D$158/M$158)),(E173*(E$158/M$158)),(F173*(F$158/M$158)))</f>
        <v>0.79152008026930076</v>
      </c>
      <c r="N173" s="375" t="e">
        <f>SUM((H173*(H$158/N$158)),(I173*(I$158/N$158)),(J173*(J$158/N$158)),(K173*(K$158/N$158)))</f>
        <v>#DIV/0!</v>
      </c>
    </row>
    <row r="174" spans="1:14">
      <c r="A174" s="61" t="s">
        <v>30</v>
      </c>
      <c r="B174" s="45" t="s">
        <v>2</v>
      </c>
      <c r="C174" s="372"/>
      <c r="D174" s="374"/>
      <c r="E174" s="38"/>
      <c r="F174" s="374"/>
      <c r="H174" s="376"/>
      <c r="I174" s="376"/>
      <c r="J174" s="376"/>
      <c r="K174" s="376"/>
      <c r="M174" s="374"/>
      <c r="N174" s="376"/>
    </row>
    <row r="175" spans="1:14">
      <c r="A175" s="68" t="s">
        <v>98</v>
      </c>
      <c r="B175" s="367"/>
      <c r="C175" s="372">
        <f>'Version 5.1 (List Samples)'!F174</f>
        <v>0.85894254628745947</v>
      </c>
      <c r="D175" s="373">
        <f>'Version 5.1 (ABS)'!F174</f>
        <v>0.70139190952588082</v>
      </c>
      <c r="E175" s="38">
        <f>'Version 5.1 (RDD)'!F174</f>
        <v>0.72014967500524185</v>
      </c>
      <c r="F175" s="374">
        <f>'Version 5.1 (Probability Panel)'!F174</f>
        <v>0.90110085227272729</v>
      </c>
      <c r="H175" s="375" t="e">
        <f>'Version 5.1 (List Samples)'!G174</f>
        <v>#DIV/0!</v>
      </c>
      <c r="I175" s="375" t="e">
        <f>'Version 5.1 (ABS)'!G174</f>
        <v>#DIV/0!</v>
      </c>
      <c r="J175" s="375" t="e">
        <f>'Version 5.1 (RDD)'!G174</f>
        <v>#DIV/0!</v>
      </c>
      <c r="K175" s="375" t="e">
        <f>'Version 5.1 (Probability Panel)'!G174</f>
        <v>#DIV/0!</v>
      </c>
      <c r="M175" s="374">
        <f>SUM((C175*(C$158/M$158)),(D175*(D$158/M$158)),(E175*(E$158/M$158)),(F175*(F$158/M$158)))</f>
        <v>0.79857003337445964</v>
      </c>
      <c r="N175" s="375" t="e">
        <f>SUM((H175*(H$158/N$158)),(I175*(I$158/N$158)),(J175*(J$158/N$158)),(K175*(K$158/N$158)))</f>
        <v>#DIV/0!</v>
      </c>
    </row>
    <row r="176" spans="1:14">
      <c r="A176" s="61" t="s">
        <v>31</v>
      </c>
      <c r="B176" s="45" t="s">
        <v>2</v>
      </c>
      <c r="C176" s="372"/>
      <c r="D176" s="374"/>
      <c r="E176" s="38"/>
      <c r="F176" s="374"/>
      <c r="H176" s="376"/>
      <c r="I176" s="376"/>
      <c r="J176" s="376"/>
      <c r="K176" s="376"/>
      <c r="M176" s="374"/>
      <c r="N176" s="376"/>
    </row>
    <row r="177" spans="1:14">
      <c r="A177" s="68" t="s">
        <v>99</v>
      </c>
      <c r="B177" s="367"/>
      <c r="C177" s="372">
        <f>'Version 5.1 (List Samples)'!F176</f>
        <v>0.85894254628745947</v>
      </c>
      <c r="D177" s="373">
        <f>'Version 5.1 (ABS)'!F176</f>
        <v>0.70139190952588082</v>
      </c>
      <c r="E177" s="38">
        <f>'Version 5.1 (RDD)'!F176</f>
        <v>0.72014967500524185</v>
      </c>
      <c r="F177" s="374">
        <f>'Version 5.1 (Probability Panel)'!F176</f>
        <v>0.90110085227272729</v>
      </c>
      <c r="H177" s="375" t="e">
        <f>'Version 5.1 (List Samples)'!G176</f>
        <v>#DIV/0!</v>
      </c>
      <c r="I177" s="375" t="e">
        <f>'Version 5.1 (ABS)'!G176</f>
        <v>#DIV/0!</v>
      </c>
      <c r="J177" s="375" t="e">
        <f>'Version 5.1 (RDD)'!G176</f>
        <v>#DIV/0!</v>
      </c>
      <c r="K177" s="375" t="e">
        <f>'Version 5.1 (Probability Panel)'!G176</f>
        <v>#DIV/0!</v>
      </c>
      <c r="M177" s="374">
        <f>SUM((C177*(C$158/M$158)),(D177*(D$158/M$158)),(E177*(E$158/M$158)),(F177*(F$158/M$158)))</f>
        <v>0.79857003337445964</v>
      </c>
      <c r="N177" s="375" t="e">
        <f>SUM((H177*(H$158/N$158)),(I177*(I$158/N$158)),(J177*(J$158/N$158)),(K177*(K$158/N$158)))</f>
        <v>#DIV/0!</v>
      </c>
    </row>
    <row r="178" spans="1:14">
      <c r="A178" s="21"/>
      <c r="B178" s="45"/>
      <c r="C178" s="377"/>
      <c r="D178" s="378"/>
      <c r="E178" s="377"/>
      <c r="F178" s="378"/>
      <c r="H178" s="376"/>
      <c r="I178" s="376"/>
      <c r="J178" s="376"/>
      <c r="K178" s="376"/>
      <c r="M178" s="378"/>
      <c r="N178" s="376"/>
    </row>
    <row r="179" spans="1:14">
      <c r="A179" s="19" t="s">
        <v>27</v>
      </c>
      <c r="B179" s="45"/>
      <c r="C179" s="372"/>
      <c r="D179" s="373"/>
      <c r="E179" s="372"/>
      <c r="F179" s="378"/>
      <c r="H179" s="376"/>
      <c r="I179" s="376"/>
      <c r="J179" s="376"/>
      <c r="K179" s="376"/>
      <c r="M179" s="378"/>
      <c r="N179" s="376"/>
    </row>
    <row r="180" spans="1:14">
      <c r="A180" s="65" t="s">
        <v>93</v>
      </c>
      <c r="B180" s="367"/>
      <c r="C180" s="372">
        <f>'Version 5.1 (List Samples)'!F179</f>
        <v>0.98619329388560162</v>
      </c>
      <c r="D180" s="373">
        <f>'Version 5.1 (ABS)'!F179</f>
        <v>0.72289156626506024</v>
      </c>
      <c r="E180" s="372">
        <f>'Version 5.1 (RDD)'!F179</f>
        <v>0.80321285140562249</v>
      </c>
      <c r="F180" s="374">
        <f>'Version 5.1 (Probability Panel)'!F179</f>
        <v>0.99431818181818177</v>
      </c>
      <c r="H180" s="371" t="e">
        <f>'Version 5.1 (List Samples)'!G179</f>
        <v>#DIV/0!</v>
      </c>
      <c r="I180" s="371" t="e">
        <f>'Version 5.1 (ABS)'!G179</f>
        <v>#DIV/0!</v>
      </c>
      <c r="J180" s="371" t="e">
        <f>'Version 5.1 (RDD)'!G179</f>
        <v>#DIV/0!</v>
      </c>
      <c r="K180" s="371" t="e">
        <f>'Version 5.1 (Probability Panel)'!G179</f>
        <v>#DIV/0!</v>
      </c>
      <c r="M180" s="374">
        <f>SUM((C180*(C$158/M$158)),(D180*(D$158/M$158)),(E180*(E$158/M$158)),(F180*(F$158/M$158)))</f>
        <v>0.88421871422050169</v>
      </c>
      <c r="N180" s="375" t="e">
        <f>SUM((H180*(H$158/N$158)),(I180*(I$158/N$158)),(J180*(J$158/N$158)),(K180*(K$158/N$158)))</f>
        <v>#DIV/0!</v>
      </c>
    </row>
    <row r="181" spans="1:14">
      <c r="A181" s="12" t="s">
        <v>35</v>
      </c>
      <c r="B181" s="45"/>
      <c r="C181" s="372"/>
      <c r="D181" s="374"/>
      <c r="E181" s="40"/>
      <c r="F181" s="374"/>
      <c r="H181" s="376"/>
      <c r="I181" s="376"/>
      <c r="J181" s="376"/>
      <c r="K181" s="376"/>
      <c r="M181" s="374"/>
      <c r="N181" s="376"/>
    </row>
    <row r="182" spans="1:14">
      <c r="A182" s="6" t="s">
        <v>88</v>
      </c>
      <c r="B182" s="367"/>
      <c r="C182" s="372">
        <f>'Version 5.1 (List Samples)'!F181</f>
        <v>0.98619329388560162</v>
      </c>
      <c r="D182" s="373">
        <f>'Version 5.1 (ABS)'!F181</f>
        <v>0.72289156626506024</v>
      </c>
      <c r="E182" s="38">
        <f>'Version 5.1 (RDD)'!F181</f>
        <v>0.80321285140562249</v>
      </c>
      <c r="F182" s="374">
        <f>'Version 5.1 (Probability Panel)'!F181</f>
        <v>0.99431818181818177</v>
      </c>
      <c r="H182" s="371" t="e">
        <f>'Version 5.1 (List Samples)'!G181</f>
        <v>#DIV/0!</v>
      </c>
      <c r="I182" s="371" t="e">
        <f>'Version 5.1 (ABS)'!G181</f>
        <v>#DIV/0!</v>
      </c>
      <c r="J182" s="371" t="e">
        <f>'Version 5.1 (RDD)'!G181</f>
        <v>#DIV/0!</v>
      </c>
      <c r="K182" s="371" t="e">
        <f>'Version 5.1 (Probability Panel)'!G181</f>
        <v>#DIV/0!</v>
      </c>
      <c r="M182" s="374">
        <f>SUM((C182*(C$158/M$158)),(D182*(D$158/M$158)),(E182*(E$158/M$158)),(F182*(F$158/M$158)))</f>
        <v>0.88421871422050169</v>
      </c>
      <c r="N182" s="375" t="e">
        <f>SUM((H182*(H$158/N$158)),(I182*(I$158/N$158)),(J182*(J$158/N$158)),(K182*(K$158/N$158)))</f>
        <v>#DIV/0!</v>
      </c>
    </row>
    <row r="183" spans="1:14">
      <c r="A183" s="12" t="s">
        <v>32</v>
      </c>
      <c r="B183" s="45"/>
      <c r="C183" s="372"/>
      <c r="D183" s="374"/>
      <c r="E183" s="38"/>
      <c r="F183" s="374"/>
      <c r="H183" s="376"/>
      <c r="I183" s="376"/>
      <c r="J183" s="376"/>
      <c r="K183" s="376"/>
      <c r="M183" s="374"/>
      <c r="N183" s="376"/>
    </row>
    <row r="184" spans="1:14">
      <c r="A184" s="65" t="s">
        <v>94</v>
      </c>
      <c r="B184" s="367"/>
      <c r="C184" s="372">
        <f>'Version 5.1 (List Samples)'!F183</f>
        <v>0.98619329388560162</v>
      </c>
      <c r="D184" s="373">
        <f>'Version 5.1 (ABS)'!F183</f>
        <v>0.85227272727272729</v>
      </c>
      <c r="E184" s="38">
        <f>'Version 5.1 (RDD)'!F183</f>
        <v>0.89020771513353114</v>
      </c>
      <c r="F184" s="374">
        <f>'Version 5.1 (Probability Panel)'!F183</f>
        <v>0.99431818181818177</v>
      </c>
      <c r="H184" s="371" t="e">
        <f>'Version 5.1 (List Samples)'!G183</f>
        <v>#DIV/0!</v>
      </c>
      <c r="I184" s="371" t="e">
        <f>'Version 5.1 (ABS)'!G183</f>
        <v>#DIV/0!</v>
      </c>
      <c r="J184" s="371" t="e">
        <f>'Version 5.1 (RDD)'!G183</f>
        <v>#DIV/0!</v>
      </c>
      <c r="K184" s="371" t="e">
        <f>'Version 5.1 (Probability Panel)'!G183</f>
        <v>#DIV/0!</v>
      </c>
      <c r="M184" s="374">
        <f>SUM((C184*(C$158/M$158)),(D184*(D$158/M$158)),(E184*(E$158/M$158)),(F184*(F$158/M$158)))</f>
        <v>0.9344723351922799</v>
      </c>
      <c r="N184" s="375" t="e">
        <f>SUM((H184*(H$158/N$158)),(I184*(I$158/N$158)),(J184*(J$158/N$158)),(K184*(K$158/N$158)))</f>
        <v>#DIV/0!</v>
      </c>
    </row>
    <row r="185" spans="1:14">
      <c r="A185" s="20" t="s">
        <v>33</v>
      </c>
      <c r="B185" s="367"/>
      <c r="C185" s="372"/>
      <c r="D185" s="374"/>
      <c r="E185" s="38"/>
      <c r="F185" s="374"/>
      <c r="H185" s="371"/>
      <c r="I185" s="371"/>
      <c r="J185" s="371"/>
      <c r="K185" s="371"/>
      <c r="M185" s="374"/>
      <c r="N185" s="371"/>
    </row>
    <row r="186" spans="1:14">
      <c r="A186" s="65" t="s">
        <v>95</v>
      </c>
      <c r="B186" s="367"/>
      <c r="C186" s="372">
        <f>'Version 5.1 (List Samples)'!F185</f>
        <v>0.98619329388560162</v>
      </c>
      <c r="D186" s="373">
        <f>'Version 5.1 (ABS)'!F185</f>
        <v>0.85227272727272729</v>
      </c>
      <c r="E186" s="38">
        <f>'Version 5.1 (RDD)'!F185</f>
        <v>0.89020771513353114</v>
      </c>
      <c r="F186" s="373">
        <f>'Version 5.1 (Probability Panel)'!F185</f>
        <v>0.99431818181818177</v>
      </c>
      <c r="H186" s="371" t="e">
        <f>'Version 5.1 (List Samples)'!G185</f>
        <v>#DIV/0!</v>
      </c>
      <c r="I186" s="371" t="e">
        <f>'Version 5.1 (ABS)'!G185</f>
        <v>#DIV/0!</v>
      </c>
      <c r="J186" s="371" t="e">
        <f>'Version 5.1 (RDD)'!G185</f>
        <v>#DIV/0!</v>
      </c>
      <c r="K186" s="371" t="e">
        <f>'Version 5.1 (Probability Panel)'!G185</f>
        <v>#DIV/0!</v>
      </c>
      <c r="M186" s="374">
        <f>SUM((C186*(C$158/M$158)),(D186*(D$158/M$158)),(E186*(E$158/M$158)),(F186*(F$158/M$158)))</f>
        <v>0.9344723351922799</v>
      </c>
      <c r="N186" s="375" t="e">
        <f>SUM((H186*(H$158/N$158)),(I186*(I$158/N$158)),(J186*(J$158/N$158)),(K186*(K$158/N$158)))</f>
        <v>#DIV/0!</v>
      </c>
    </row>
    <row r="187" spans="1:14">
      <c r="A187" s="21"/>
      <c r="B187" s="45"/>
      <c r="C187" s="377"/>
      <c r="D187" s="378"/>
      <c r="E187" s="40"/>
      <c r="F187" s="378"/>
      <c r="H187" s="376"/>
      <c r="I187" s="376"/>
      <c r="J187" s="376"/>
      <c r="K187" s="376"/>
      <c r="M187" s="378"/>
      <c r="N187" s="376"/>
    </row>
    <row r="188" spans="1:14">
      <c r="A188" s="61" t="s">
        <v>45</v>
      </c>
      <c r="B188" s="45"/>
      <c r="C188" s="372"/>
      <c r="D188" s="379"/>
      <c r="E188" s="41"/>
      <c r="F188" s="380"/>
      <c r="H188" s="381"/>
      <c r="I188" s="381"/>
      <c r="J188" s="381"/>
      <c r="K188" s="381"/>
      <c r="M188" s="380"/>
      <c r="N188" s="381"/>
    </row>
    <row r="189" spans="1:14">
      <c r="A189" s="68" t="s">
        <v>100</v>
      </c>
      <c r="B189" s="367"/>
      <c r="C189" s="372">
        <f>'Version 5.1 (List Samples)'!F188</f>
        <v>1.2006861063464836E-2</v>
      </c>
      <c r="D189" s="373">
        <f>'Version 5.1 (ABS)'!F188</f>
        <v>0.12149532710280374</v>
      </c>
      <c r="E189" s="38">
        <f>'Version 5.1 (RDD)'!F188</f>
        <v>8.7058823529411758E-2</v>
      </c>
      <c r="F189" s="374">
        <f>'Version 5.1 (Probability Panel)'!F188</f>
        <v>5.1150895140664966E-3</v>
      </c>
      <c r="H189" s="375" t="e">
        <f>'Version 5.1 (List Samples)'!G188</f>
        <v>#DIV/0!</v>
      </c>
      <c r="I189" s="375" t="e">
        <f>'Version 5.1 (ABS)'!G188</f>
        <v>#DIV/0!</v>
      </c>
      <c r="J189" s="375" t="e">
        <f>'Version 5.1 (RDD)'!G188</f>
        <v>#DIV/0!</v>
      </c>
      <c r="K189" s="375" t="e">
        <f>'Version 5.1 (Probability Panel)'!G188</f>
        <v>#DIV/0!</v>
      </c>
      <c r="M189" s="374">
        <f>SUM((C189*(C$158/M$158)),(D189*(D$158/M$158)),(E189*(E$158/M$158)),(F189*(F$158/M$158)))</f>
        <v>5.3026366049216615E-2</v>
      </c>
      <c r="N189" s="375" t="e">
        <f>SUM((H189*(H$158/N$158)),(I189*(I$158/N$158)),(J189*(J$158/N$158)),(K189*(K$158/N$158)))</f>
        <v>#DIV/0!</v>
      </c>
    </row>
    <row r="190" spans="1:14">
      <c r="A190" s="61" t="s">
        <v>46</v>
      </c>
      <c r="B190" s="45"/>
      <c r="C190" s="372"/>
      <c r="D190" s="382"/>
      <c r="E190" s="39"/>
      <c r="F190" s="380"/>
      <c r="H190" s="381"/>
      <c r="I190" s="381"/>
      <c r="J190" s="381"/>
      <c r="K190" s="381"/>
      <c r="M190" s="380"/>
      <c r="N190" s="381"/>
    </row>
    <row r="191" spans="1:14">
      <c r="A191" s="68" t="s">
        <v>101</v>
      </c>
      <c r="B191" s="367"/>
      <c r="C191" s="372">
        <f>'Version 5.1 (List Samples)'!F190</f>
        <v>1.2025195648024433E-2</v>
      </c>
      <c r="D191" s="373">
        <f>'Version 5.1 (ABS)'!F190</f>
        <v>0.12157459765115268</v>
      </c>
      <c r="E191" s="38">
        <f>'Version 5.1 (RDD)'!F190</f>
        <v>8.8818459917313158E-2</v>
      </c>
      <c r="F191" s="374">
        <f>'Version 5.1 (Probability Panel)'!F190</f>
        <v>5.1491477272727279E-3</v>
      </c>
      <c r="H191" s="375" t="e">
        <f>'Version 5.1 (List Samples)'!G190</f>
        <v>#DIV/0!</v>
      </c>
      <c r="I191" s="375" t="e">
        <f>'Version 5.1 (ABS)'!G190</f>
        <v>#DIV/0!</v>
      </c>
      <c r="J191" s="375" t="e">
        <f>'Version 5.1 (RDD)'!G190</f>
        <v>#DIV/0!</v>
      </c>
      <c r="K191" s="375" t="e">
        <f>'Version 5.1 (Probability Panel)'!G190</f>
        <v>#DIV/0!</v>
      </c>
      <c r="M191" s="374">
        <f>SUM((C191*(C$158/M$158)),(D191*(D$158/M$158)),(E191*(E$158/M$158)),(F191*(F$158/M$158)))</f>
        <v>5.366571235209254E-2</v>
      </c>
      <c r="N191" s="375" t="e">
        <f>SUM((H191*(H$158/N$158)),(I191*(I$158/N$158)),(J191*(J$158/N$158)),(K191*(K$158/N$158)))</f>
        <v>#DIV/0!</v>
      </c>
    </row>
    <row r="192" spans="1:14">
      <c r="A192" s="61" t="s">
        <v>34</v>
      </c>
      <c r="B192" s="45"/>
      <c r="C192" s="372"/>
      <c r="D192" s="382"/>
      <c r="E192" s="39"/>
      <c r="F192" s="382"/>
      <c r="H192" s="381"/>
      <c r="I192" s="381"/>
      <c r="J192" s="381"/>
      <c r="K192" s="381"/>
      <c r="M192" s="382"/>
      <c r="N192" s="381"/>
    </row>
    <row r="193" spans="1:14">
      <c r="A193" s="69" t="s">
        <v>7</v>
      </c>
      <c r="B193" s="367"/>
      <c r="C193" s="372">
        <f>'Version 5.1 (List Samples)'!F192</f>
        <v>1.3806706114398421E-2</v>
      </c>
      <c r="D193" s="373">
        <f>'Version 5.1 (ABS)'!F192</f>
        <v>0.12440191387559808</v>
      </c>
      <c r="E193" s="38">
        <f>'Version 5.1 (RDD)'!F192</f>
        <v>9.906291834002677E-2</v>
      </c>
      <c r="F193" s="374">
        <f>'Version 5.1 (Probability Panel)'!F192</f>
        <v>5.681818181818182E-3</v>
      </c>
      <c r="H193" s="375" t="e">
        <f>'Version 5.1 (List Samples)'!G192</f>
        <v>#DIV/0!</v>
      </c>
      <c r="I193" s="375" t="e">
        <f>'Version 5.1 (ABS)'!G192</f>
        <v>#DIV/0!</v>
      </c>
      <c r="J193" s="375" t="e">
        <f>'Version 5.1 (RDD)'!G192</f>
        <v>#DIV/0!</v>
      </c>
      <c r="K193" s="375" t="e">
        <f>'Version 5.1 (Probability Panel)'!G192</f>
        <v>#DIV/0!</v>
      </c>
      <c r="M193" s="374">
        <f>SUM((C193*(C$158/M$158)),(D193*(D$158/M$158)),(E193*(E$158/M$158)),(F193*(F$158/M$158)))</f>
        <v>5.8194935736990971E-2</v>
      </c>
      <c r="N193" s="375" t="e">
        <f>SUM((H193*(H$158/N$158)),(I193*(I$158/N$158)),(J193*(J$158/N$158)),(K193*(K$158/N$158)))</f>
        <v>#DIV/0!</v>
      </c>
    </row>
    <row r="194" spans="1:14">
      <c r="A194" s="21"/>
      <c r="B194" s="45"/>
      <c r="C194" s="377"/>
      <c r="D194" s="380"/>
      <c r="E194" s="41"/>
      <c r="F194" s="380"/>
      <c r="H194" s="381"/>
      <c r="I194" s="381"/>
      <c r="J194" s="381"/>
      <c r="K194" s="381"/>
      <c r="M194" s="380"/>
      <c r="N194" s="381"/>
    </row>
    <row r="195" spans="1:14">
      <c r="A195" s="12" t="s">
        <v>47</v>
      </c>
      <c r="B195" s="45"/>
      <c r="C195" s="372"/>
      <c r="D195" s="373"/>
      <c r="E195" s="40"/>
      <c r="F195" s="378"/>
      <c r="H195" s="339"/>
      <c r="I195" s="339"/>
      <c r="J195" s="339"/>
      <c r="K195" s="339"/>
      <c r="M195" s="378"/>
      <c r="N195" s="339"/>
    </row>
    <row r="196" spans="1:14">
      <c r="A196" s="65" t="s">
        <v>102</v>
      </c>
      <c r="B196" s="367"/>
      <c r="C196" s="372">
        <f>'Version 5.1 (List Samples)'!F195</f>
        <v>0.869639794168096</v>
      </c>
      <c r="D196" s="373">
        <f>'Version 5.1 (ABS)'!F195</f>
        <v>0.96962616822429903</v>
      </c>
      <c r="E196" s="38">
        <f>'Version 5.1 (RDD)'!F195</f>
        <v>0.87882352941176467</v>
      </c>
      <c r="F196" s="374">
        <f>'Version 5.1 (Probability Panel)'!F195</f>
        <v>0.90025575447570327</v>
      </c>
      <c r="H196" s="375" t="e">
        <f>'Version 5.1 (List Samples)'!G195</f>
        <v>#DIV/0!</v>
      </c>
      <c r="I196" s="375" t="e">
        <f>'Version 5.1 (ABS)'!G195</f>
        <v>#DIV/0!</v>
      </c>
      <c r="J196" s="375" t="e">
        <f>'Version 5.1 (RDD)'!G195</f>
        <v>#DIV/0!</v>
      </c>
      <c r="K196" s="375" t="e">
        <f>'Version 5.1 (Probability Panel)'!G195</f>
        <v>#DIV/0!</v>
      </c>
      <c r="M196" s="374">
        <f>SUM((C196*(C$158/M$158)),(D196*(D$158/M$158)),(E196*(E$158/M$158)),(F196*(F$158/M$158)))</f>
        <v>0.89715588932502732</v>
      </c>
      <c r="N196" s="375" t="e">
        <f>SUM((H196*(H$158/N$158)),(I196*(I$158/N$158)),(J196*(J$158/N$158)),(K196*(K$158/N$158)))</f>
        <v>#DIV/0!</v>
      </c>
    </row>
    <row r="197" spans="1:14">
      <c r="A197" s="12" t="s">
        <v>48</v>
      </c>
      <c r="B197" s="45"/>
      <c r="C197" s="372"/>
      <c r="D197" s="374"/>
      <c r="E197" s="38"/>
      <c r="F197" s="378"/>
      <c r="H197" s="339"/>
      <c r="I197" s="339"/>
      <c r="J197" s="339"/>
      <c r="K197" s="339"/>
      <c r="M197" s="378"/>
      <c r="N197" s="339"/>
    </row>
    <row r="198" spans="1:14">
      <c r="A198" s="65" t="s">
        <v>103</v>
      </c>
      <c r="B198" s="367"/>
      <c r="C198" s="372">
        <f>'Version 5.1 (List Samples)'!F197</f>
        <v>0.87096774193548387</v>
      </c>
      <c r="D198" s="373">
        <f>'Version 5.1 (ABS)'!F197</f>
        <v>0.97025880817746846</v>
      </c>
      <c r="E198" s="38">
        <f>'Version 5.1 (RDD)'!F197</f>
        <v>0.89658634538152604</v>
      </c>
      <c r="F198" s="374">
        <f>'Version 5.1 (Probability Panel)'!F197</f>
        <v>0.90625</v>
      </c>
      <c r="H198" s="375" t="e">
        <f>'Version 5.1 (List Samples)'!G197</f>
        <v>#DIV/0!</v>
      </c>
      <c r="I198" s="375" t="e">
        <f>'Version 5.1 (ABS)'!G197</f>
        <v>#DIV/0!</v>
      </c>
      <c r="J198" s="375" t="e">
        <f>'Version 5.1 (RDD)'!G197</f>
        <v>#DIV/0!</v>
      </c>
      <c r="K198" s="375" t="e">
        <f>'Version 5.1 (Probability Panel)'!G197</f>
        <v>#DIV/0!</v>
      </c>
      <c r="M198" s="374">
        <f>SUM((C198*(C$158/M$158)),(D198*(D$158/M$158)),(E198*(E$158/M$158)),(F198*(F$158/M$158)))</f>
        <v>0.90546512971581594</v>
      </c>
      <c r="N198" s="375" t="e">
        <f>SUM((H198*(H$158/N$158)),(I198*(I$158/N$158)),(J198*(J$158/N$158)),(K198*(K$158/N$158)))</f>
        <v>#DIV/0!</v>
      </c>
    </row>
    <row r="199" spans="1:14">
      <c r="A199" s="12" t="s">
        <v>49</v>
      </c>
      <c r="B199" s="45"/>
      <c r="C199" s="372"/>
      <c r="D199" s="374"/>
      <c r="E199" s="38"/>
      <c r="F199" s="378"/>
      <c r="H199" s="339"/>
      <c r="I199" s="339"/>
      <c r="J199" s="339"/>
      <c r="K199" s="339"/>
      <c r="M199" s="378"/>
      <c r="N199" s="339"/>
    </row>
    <row r="200" spans="1:14">
      <c r="A200" s="65" t="s">
        <v>104</v>
      </c>
      <c r="B200" s="367"/>
      <c r="C200" s="372">
        <f>'Version 5.1 (List Samples)'!F199</f>
        <v>1</v>
      </c>
      <c r="D200" s="373">
        <f>'Version 5.1 (ABS)'!F199</f>
        <v>0.99282296650717705</v>
      </c>
      <c r="E200" s="38">
        <f>'Version 5.1 (RDD)'!F199</f>
        <v>1</v>
      </c>
      <c r="F200" s="374">
        <f>'Version 5.1 (Probability Panel)'!F199</f>
        <v>1</v>
      </c>
      <c r="H200" s="375" t="e">
        <f>'Version 5.1 (List Samples)'!G199</f>
        <v>#DIV/0!</v>
      </c>
      <c r="I200" s="375" t="e">
        <f>'Version 5.1 (ABS)'!G199</f>
        <v>#DIV/0!</v>
      </c>
      <c r="J200" s="375" t="e">
        <f>'Version 5.1 (RDD)'!G199</f>
        <v>#DIV/0!</v>
      </c>
      <c r="K200" s="375" t="e">
        <f>'Version 5.1 (Probability Panel)'!G199</f>
        <v>#DIV/0!</v>
      </c>
      <c r="M200" s="374">
        <f>SUM((C200*(C$158/M$158)),(D200*(D$158/M$158)),(E200*(E$158/M$158)),(F200*(F$158/M$158)))</f>
        <v>0.99889468157618411</v>
      </c>
      <c r="N200" s="375" t="e">
        <f>SUM((H200*(H$158/N$158)),(I200*(I$158/N$158)),(J200*(J$158/N$158)),(K200*(K$158/N$158)))</f>
        <v>#DIV/0!</v>
      </c>
    </row>
    <row r="201" spans="1:14">
      <c r="A201" s="11"/>
      <c r="B201" s="45"/>
      <c r="C201" s="342"/>
      <c r="D201" s="380"/>
      <c r="E201" s="41"/>
      <c r="F201" s="380"/>
      <c r="H201" s="381"/>
      <c r="I201" s="381"/>
      <c r="J201" s="381"/>
      <c r="K201" s="381"/>
      <c r="M201" s="380"/>
      <c r="N201" s="381"/>
    </row>
    <row r="202" spans="1:14">
      <c r="A202" s="25"/>
      <c r="B202" s="383"/>
      <c r="C202" s="26"/>
      <c r="D202" s="26"/>
      <c r="E202" s="26"/>
      <c r="F202" s="26"/>
      <c r="H202" s="26"/>
      <c r="I202" s="26"/>
      <c r="J202" s="26"/>
      <c r="K202" s="26"/>
      <c r="M202" s="26"/>
      <c r="N202" s="26"/>
    </row>
    <row r="203" spans="1:14">
      <c r="A203" s="50"/>
    </row>
    <row r="204" spans="1:14" ht="13.8">
      <c r="A204" s="24"/>
      <c r="B204" s="46"/>
      <c r="C204" s="24"/>
      <c r="D204" s="24"/>
      <c r="E204" s="24"/>
      <c r="F204" s="24"/>
      <c r="H204" s="24"/>
      <c r="I204" s="24"/>
      <c r="J204" s="24"/>
      <c r="K204" s="24"/>
    </row>
    <row r="206" spans="1:14">
      <c r="A206" s="57" t="s">
        <v>63</v>
      </c>
      <c r="B206" s="58"/>
      <c r="C206" s="59"/>
      <c r="D206" s="59"/>
      <c r="E206" s="59"/>
      <c r="F206" s="59"/>
      <c r="G206" s="274"/>
      <c r="H206" s="59"/>
      <c r="I206" s="59"/>
      <c r="J206" s="59"/>
      <c r="K206" s="59"/>
      <c r="L206" s="274"/>
      <c r="M206" s="274"/>
      <c r="N206" s="274"/>
    </row>
    <row r="207" spans="1:14">
      <c r="A207" s="59" t="s">
        <v>506</v>
      </c>
      <c r="B207" s="58"/>
      <c r="C207" s="59"/>
      <c r="D207" s="59"/>
      <c r="E207" s="59"/>
      <c r="F207" s="59"/>
      <c r="G207" s="274"/>
      <c r="H207" s="59"/>
      <c r="I207" s="59"/>
      <c r="J207" s="59"/>
      <c r="K207" s="59"/>
      <c r="L207" s="274"/>
      <c r="M207" s="274"/>
      <c r="N207" s="274"/>
    </row>
    <row r="208" spans="1:14">
      <c r="A208" s="59" t="s">
        <v>508</v>
      </c>
      <c r="B208" s="58"/>
      <c r="C208" s="59"/>
      <c r="D208" s="59"/>
      <c r="E208" s="59"/>
      <c r="F208" s="59"/>
      <c r="G208" s="274"/>
      <c r="H208" s="59"/>
      <c r="I208" s="59"/>
      <c r="J208" s="59"/>
      <c r="K208" s="59"/>
      <c r="L208" s="274"/>
      <c r="M208" s="274"/>
      <c r="N208" s="274"/>
    </row>
    <row r="209" spans="1:14">
      <c r="A209" s="60" t="s">
        <v>507</v>
      </c>
      <c r="B209" s="64"/>
      <c r="C209" s="60"/>
      <c r="D209" s="60"/>
      <c r="E209" s="60"/>
      <c r="F209" s="60"/>
      <c r="G209" s="274"/>
      <c r="H209" s="60"/>
      <c r="I209" s="60"/>
      <c r="J209" s="60"/>
      <c r="K209" s="60"/>
      <c r="L209" s="274"/>
      <c r="M209" s="274"/>
      <c r="N209" s="274"/>
    </row>
    <row r="226" spans="5:5">
      <c r="E226" s="26"/>
    </row>
    <row r="228" spans="5:5" ht="13.8">
      <c r="E228" s="24"/>
    </row>
  </sheetData>
  <mergeCells count="4">
    <mergeCell ref="M153:N153"/>
    <mergeCell ref="M154:N154"/>
    <mergeCell ref="M155:N155"/>
    <mergeCell ref="M156:N156"/>
  </mergeCells>
  <pageMargins left="0.75"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808FE-4156-4B98-9143-9ED5C992A24A}">
  <dimension ref="A1:N209"/>
  <sheetViews>
    <sheetView zoomScale="110" zoomScaleNormal="110" workbookViewId="0">
      <selection activeCell="G178" sqref="G178"/>
    </sheetView>
  </sheetViews>
  <sheetFormatPr defaultRowHeight="11.4"/>
  <cols>
    <col min="1" max="1" width="78.88671875" style="74" customWidth="1"/>
    <col min="2" max="3" width="10.44140625" style="119" customWidth="1"/>
    <col min="4" max="7" width="9.88671875" style="74" customWidth="1"/>
    <col min="8" max="8" width="75.77734375" style="74" customWidth="1"/>
    <col min="9" max="9" width="8.88671875" style="74"/>
    <col min="10" max="10" width="55.21875" style="129" customWidth="1"/>
    <col min="11" max="16384" width="8.88671875" style="74"/>
  </cols>
  <sheetData>
    <row r="1" spans="1:14" ht="23.4" thickTop="1" thickBot="1">
      <c r="A1" s="27" t="s">
        <v>106</v>
      </c>
      <c r="B1" s="76"/>
      <c r="C1" s="77"/>
      <c r="D1" s="70" t="s">
        <v>107</v>
      </c>
      <c r="E1" s="70"/>
      <c r="F1" s="70"/>
      <c r="G1" s="70"/>
      <c r="H1" s="70"/>
      <c r="I1" s="73"/>
      <c r="J1" s="127"/>
      <c r="K1" s="73"/>
      <c r="L1" s="73"/>
      <c r="M1" s="73"/>
      <c r="N1" s="73"/>
    </row>
    <row r="2" spans="1:14" ht="13.8" thickTop="1">
      <c r="A2" s="29" t="s">
        <v>483</v>
      </c>
      <c r="B2" s="77"/>
      <c r="C2" s="77"/>
      <c r="D2" s="70" t="s">
        <v>108</v>
      </c>
      <c r="E2" s="70"/>
      <c r="F2" s="70"/>
      <c r="G2" s="70"/>
      <c r="H2" s="70"/>
      <c r="I2" s="73"/>
      <c r="J2" s="127"/>
      <c r="K2" s="73"/>
      <c r="L2" s="73"/>
      <c r="M2" s="73"/>
      <c r="N2" s="73"/>
    </row>
    <row r="3" spans="1:14" ht="13.2">
      <c r="A3" s="78"/>
      <c r="B3" s="77"/>
      <c r="C3" s="77"/>
      <c r="D3" s="70" t="s">
        <v>109</v>
      </c>
      <c r="E3" s="70"/>
      <c r="F3" s="70"/>
      <c r="G3" s="70"/>
      <c r="H3" s="70"/>
      <c r="I3" s="73"/>
      <c r="J3" s="127"/>
      <c r="K3" s="73"/>
      <c r="L3" s="73"/>
      <c r="M3" s="73"/>
      <c r="N3" s="73"/>
    </row>
    <row r="4" spans="1:14" ht="13.2">
      <c r="A4" s="30"/>
      <c r="B4" s="77"/>
      <c r="C4" s="77"/>
      <c r="D4" s="70" t="s">
        <v>110</v>
      </c>
      <c r="E4" s="70"/>
      <c r="F4" s="70"/>
      <c r="G4" s="70"/>
      <c r="H4" s="70"/>
      <c r="I4" s="73"/>
      <c r="J4" s="127"/>
      <c r="K4" s="73"/>
      <c r="L4" s="73"/>
      <c r="M4" s="73"/>
      <c r="N4" s="73"/>
    </row>
    <row r="5" spans="1:14" s="71" customFormat="1">
      <c r="B5" s="79"/>
      <c r="C5" s="79"/>
      <c r="J5" s="128"/>
    </row>
    <row r="6" spans="1:14" s="71" customFormat="1" ht="12">
      <c r="B6" s="79"/>
      <c r="C6" s="79"/>
      <c r="D6" s="163" t="s">
        <v>8</v>
      </c>
      <c r="E6" s="163" t="s">
        <v>9</v>
      </c>
      <c r="F6" s="80" t="s">
        <v>36</v>
      </c>
      <c r="G6" s="81" t="s">
        <v>36</v>
      </c>
      <c r="H6" s="72" t="s">
        <v>124</v>
      </c>
      <c r="J6" s="128"/>
    </row>
    <row r="7" spans="1:14" s="71" customFormat="1" ht="12">
      <c r="B7" s="180" t="s">
        <v>21</v>
      </c>
      <c r="C7" s="82"/>
      <c r="D7" s="164" t="s">
        <v>25</v>
      </c>
      <c r="E7" s="164" t="s">
        <v>25</v>
      </c>
      <c r="F7" s="80" t="s">
        <v>37</v>
      </c>
      <c r="G7" s="81" t="s">
        <v>37</v>
      </c>
      <c r="J7" s="128"/>
    </row>
    <row r="8" spans="1:14" s="71" customFormat="1" ht="12">
      <c r="B8" s="180" t="s">
        <v>22</v>
      </c>
      <c r="C8" s="82"/>
      <c r="D8" s="164" t="s">
        <v>26</v>
      </c>
      <c r="E8" s="164" t="s">
        <v>23</v>
      </c>
      <c r="F8" s="80" t="s">
        <v>38</v>
      </c>
      <c r="G8" s="81" t="s">
        <v>38</v>
      </c>
      <c r="J8" s="128"/>
    </row>
    <row r="9" spans="1:14" s="71" customFormat="1" ht="12">
      <c r="B9" s="180" t="s">
        <v>55</v>
      </c>
      <c r="C9" s="82"/>
      <c r="D9" s="164" t="s">
        <v>24</v>
      </c>
      <c r="E9" s="164" t="s">
        <v>24</v>
      </c>
      <c r="F9" s="80" t="s">
        <v>39</v>
      </c>
      <c r="G9" s="81" t="s">
        <v>39</v>
      </c>
      <c r="J9" s="128"/>
    </row>
    <row r="10" spans="1:14" s="71" customFormat="1" ht="91.8">
      <c r="A10" s="83" t="s">
        <v>10</v>
      </c>
      <c r="B10" s="268">
        <v>1</v>
      </c>
      <c r="C10" s="181"/>
      <c r="D10" s="311">
        <f>SUM(D11:D14)</f>
        <v>810</v>
      </c>
      <c r="E10" s="311">
        <f t="shared" ref="E10:G10" si="0">SUM(E11:E14)</f>
        <v>641</v>
      </c>
      <c r="F10" s="308">
        <f t="shared" si="0"/>
        <v>500</v>
      </c>
      <c r="G10" s="312">
        <f t="shared" si="0"/>
        <v>0</v>
      </c>
      <c r="H10" s="213" t="s">
        <v>112</v>
      </c>
      <c r="J10" s="128"/>
    </row>
    <row r="11" spans="1:14" ht="34.200000000000003">
      <c r="A11" s="84" t="s">
        <v>0</v>
      </c>
      <c r="B11" s="182">
        <v>1.1000000000000001</v>
      </c>
      <c r="C11" s="230"/>
      <c r="D11" s="165">
        <v>805</v>
      </c>
      <c r="E11" s="165">
        <v>616</v>
      </c>
      <c r="F11" s="31">
        <v>500</v>
      </c>
      <c r="G11" s="14"/>
      <c r="H11" s="214" t="s">
        <v>113</v>
      </c>
    </row>
    <row r="12" spans="1:14">
      <c r="A12" s="85" t="s">
        <v>158</v>
      </c>
      <c r="B12" s="182">
        <v>1.1100000000000001</v>
      </c>
      <c r="C12" s="230"/>
      <c r="D12" s="165">
        <v>5</v>
      </c>
      <c r="E12" s="165"/>
      <c r="F12" s="31"/>
      <c r="G12" s="14"/>
      <c r="H12" s="214"/>
    </row>
    <row r="13" spans="1:14" ht="34.200000000000003">
      <c r="A13" s="84" t="s">
        <v>111</v>
      </c>
      <c r="B13" s="192">
        <v>1.2</v>
      </c>
      <c r="C13" s="223"/>
      <c r="D13" s="165"/>
      <c r="E13" s="165">
        <v>25</v>
      </c>
      <c r="F13" s="31"/>
      <c r="G13" s="14"/>
      <c r="H13" s="214" t="s">
        <v>114</v>
      </c>
    </row>
    <row r="14" spans="1:14" ht="12" thickBot="1">
      <c r="A14" s="179" t="s">
        <v>159</v>
      </c>
      <c r="B14" s="184">
        <v>1.21</v>
      </c>
      <c r="C14" s="225"/>
      <c r="D14" s="170"/>
      <c r="E14" s="170"/>
      <c r="F14" s="139"/>
      <c r="G14" s="140"/>
      <c r="H14" s="215"/>
    </row>
    <row r="15" spans="1:14">
      <c r="A15" s="89"/>
      <c r="B15" s="233"/>
      <c r="C15" s="74"/>
      <c r="D15" s="167"/>
      <c r="E15" s="167"/>
      <c r="F15" s="32"/>
      <c r="G15" s="15"/>
      <c r="H15" s="130"/>
    </row>
    <row r="16" spans="1:14" ht="13.2">
      <c r="A16" s="89"/>
      <c r="B16" s="233"/>
      <c r="C16" s="45"/>
      <c r="D16" s="167"/>
      <c r="E16" s="167"/>
      <c r="F16" s="32"/>
      <c r="G16" s="15"/>
      <c r="H16" s="130"/>
    </row>
    <row r="17" spans="1:10" ht="46.8">
      <c r="A17" s="92" t="s">
        <v>11</v>
      </c>
      <c r="B17" s="269">
        <v>2</v>
      </c>
      <c r="C17" s="186"/>
      <c r="D17" s="313">
        <f>SUM(D18:D53)</f>
        <v>1879</v>
      </c>
      <c r="E17" s="313">
        <f t="shared" ref="E17:G17" si="1">SUM(E18:E53)</f>
        <v>736</v>
      </c>
      <c r="F17" s="309">
        <f t="shared" si="1"/>
        <v>7</v>
      </c>
      <c r="G17" s="314">
        <f t="shared" si="1"/>
        <v>0</v>
      </c>
      <c r="H17" s="213" t="s">
        <v>475</v>
      </c>
      <c r="I17" s="129"/>
    </row>
    <row r="18" spans="1:10">
      <c r="A18" s="93" t="s">
        <v>50</v>
      </c>
      <c r="B18" s="194">
        <v>2.1</v>
      </c>
      <c r="C18" s="187"/>
      <c r="D18" s="168"/>
      <c r="E18" s="168"/>
      <c r="F18" s="33"/>
      <c r="G18" s="17"/>
      <c r="H18" s="214"/>
      <c r="I18" s="130"/>
    </row>
    <row r="19" spans="1:10">
      <c r="A19" s="87" t="s">
        <v>81</v>
      </c>
      <c r="B19" s="188">
        <v>2.11</v>
      </c>
      <c r="C19" s="232"/>
      <c r="D19" s="166"/>
      <c r="E19" s="166">
        <v>258</v>
      </c>
      <c r="F19" s="34"/>
      <c r="G19" s="16"/>
      <c r="H19" s="214"/>
      <c r="I19" s="130"/>
    </row>
    <row r="20" spans="1:10" ht="48.6" customHeight="1">
      <c r="A20" s="96" t="s">
        <v>129</v>
      </c>
      <c r="B20" s="189">
        <v>2.1110000000000002</v>
      </c>
      <c r="C20" s="232"/>
      <c r="D20" s="166">
        <v>100</v>
      </c>
      <c r="E20" s="166"/>
      <c r="F20" s="34">
        <v>7</v>
      </c>
      <c r="G20" s="16"/>
      <c r="H20" s="212" t="s">
        <v>457</v>
      </c>
      <c r="I20" s="130"/>
    </row>
    <row r="21" spans="1:10" ht="15" customHeight="1">
      <c r="A21" s="145" t="s">
        <v>125</v>
      </c>
      <c r="B21" s="190">
        <v>2.1111</v>
      </c>
      <c r="C21" s="222"/>
      <c r="D21" s="165">
        <v>20</v>
      </c>
      <c r="E21" s="165"/>
      <c r="F21" s="31"/>
      <c r="G21" s="16"/>
      <c r="H21" s="214" t="s">
        <v>130</v>
      </c>
      <c r="I21" s="130"/>
    </row>
    <row r="22" spans="1:10">
      <c r="A22" s="97" t="s">
        <v>20</v>
      </c>
      <c r="B22" s="191">
        <v>2.1120000000000001</v>
      </c>
      <c r="C22" s="222"/>
      <c r="D22" s="165">
        <v>567</v>
      </c>
      <c r="E22" s="165"/>
      <c r="F22" s="31"/>
      <c r="G22" s="14"/>
      <c r="H22" s="214"/>
      <c r="I22" s="130"/>
    </row>
    <row r="23" spans="1:10">
      <c r="A23" s="146" t="s">
        <v>229</v>
      </c>
      <c r="B23" s="190">
        <v>2.1120999999999999</v>
      </c>
      <c r="C23" s="190"/>
      <c r="D23" s="165">
        <v>3</v>
      </c>
      <c r="E23" s="165"/>
      <c r="F23" s="31"/>
      <c r="G23" s="14"/>
      <c r="H23" s="214"/>
      <c r="I23" s="130"/>
    </row>
    <row r="24" spans="1:10">
      <c r="A24" s="146" t="s">
        <v>230</v>
      </c>
      <c r="B24" s="190">
        <v>2.1122000000000001</v>
      </c>
      <c r="C24" s="222"/>
      <c r="D24" s="165">
        <v>67</v>
      </c>
      <c r="E24" s="165"/>
      <c r="F24" s="31"/>
      <c r="G24" s="14"/>
      <c r="H24" s="214"/>
      <c r="I24" s="130"/>
    </row>
    <row r="25" spans="1:10">
      <c r="A25" s="97" t="s">
        <v>115</v>
      </c>
      <c r="B25" s="191">
        <v>2.113</v>
      </c>
      <c r="C25" s="222"/>
      <c r="D25" s="165"/>
      <c r="E25" s="165"/>
      <c r="F25" s="31"/>
      <c r="G25" s="14"/>
      <c r="H25" s="214"/>
      <c r="I25" s="130"/>
      <c r="J25" s="130"/>
    </row>
    <row r="26" spans="1:10">
      <c r="A26" s="147" t="s">
        <v>126</v>
      </c>
      <c r="B26" s="190">
        <v>2.1131000000000002</v>
      </c>
      <c r="C26" s="222"/>
      <c r="D26" s="165"/>
      <c r="E26" s="165"/>
      <c r="F26" s="31"/>
      <c r="G26" s="14"/>
      <c r="H26" s="214"/>
      <c r="I26" s="130"/>
      <c r="J26" s="130"/>
    </row>
    <row r="27" spans="1:10">
      <c r="A27" s="147" t="s">
        <v>127</v>
      </c>
      <c r="B27" s="190">
        <v>2.1132</v>
      </c>
      <c r="C27" s="190"/>
      <c r="D27" s="165">
        <v>12</v>
      </c>
      <c r="E27" s="165"/>
      <c r="F27" s="31"/>
      <c r="G27" s="14"/>
      <c r="H27" s="216"/>
      <c r="I27" s="130"/>
    </row>
    <row r="28" spans="1:10">
      <c r="A28" s="147" t="s">
        <v>416</v>
      </c>
      <c r="B28" s="190">
        <v>2.1133000000000002</v>
      </c>
      <c r="C28" s="190"/>
      <c r="D28" s="165"/>
      <c r="E28" s="165"/>
      <c r="F28" s="31"/>
      <c r="G28" s="14"/>
      <c r="H28" s="216"/>
      <c r="I28" s="130"/>
    </row>
    <row r="29" spans="1:10" ht="45.6">
      <c r="A29" s="148" t="s">
        <v>82</v>
      </c>
      <c r="B29" s="192">
        <v>2.12</v>
      </c>
      <c r="C29" s="192"/>
      <c r="D29" s="165">
        <v>33</v>
      </c>
      <c r="E29" s="165">
        <v>31</v>
      </c>
      <c r="F29" s="31"/>
      <c r="G29" s="14"/>
      <c r="H29" s="216" t="s">
        <v>141</v>
      </c>
      <c r="I29" s="130"/>
    </row>
    <row r="30" spans="1:10">
      <c r="A30" s="98" t="s">
        <v>52</v>
      </c>
      <c r="B30" s="192">
        <v>2.2000000000000002</v>
      </c>
      <c r="C30" s="183"/>
      <c r="D30" s="165" t="s">
        <v>51</v>
      </c>
      <c r="E30" s="165">
        <v>297</v>
      </c>
      <c r="F30" s="31"/>
      <c r="G30" s="14"/>
      <c r="H30" s="217"/>
      <c r="I30" s="130"/>
    </row>
    <row r="31" spans="1:10" ht="34.200000000000003">
      <c r="A31" s="99" t="s">
        <v>160</v>
      </c>
      <c r="B31" s="188">
        <v>2.21</v>
      </c>
      <c r="C31" s="188"/>
      <c r="D31" s="166">
        <v>570</v>
      </c>
      <c r="E31" s="166"/>
      <c r="F31" s="34"/>
      <c r="G31" s="16"/>
      <c r="H31" s="213" t="s">
        <v>116</v>
      </c>
      <c r="I31" s="131"/>
    </row>
    <row r="32" spans="1:10" ht="68.400000000000006">
      <c r="A32" s="99" t="s">
        <v>131</v>
      </c>
      <c r="B32" s="188">
        <v>2.2200000000000002</v>
      </c>
      <c r="C32" s="188"/>
      <c r="D32" s="166"/>
      <c r="E32" s="166"/>
      <c r="F32" s="34"/>
      <c r="G32" s="16"/>
      <c r="H32" s="216" t="s">
        <v>132</v>
      </c>
      <c r="I32" s="130"/>
    </row>
    <row r="33" spans="1:9">
      <c r="A33" s="149" t="s">
        <v>135</v>
      </c>
      <c r="B33" s="189">
        <v>2.2210000000000001</v>
      </c>
      <c r="C33" s="189"/>
      <c r="D33" s="166">
        <v>30</v>
      </c>
      <c r="E33" s="166"/>
      <c r="F33" s="34"/>
      <c r="G33" s="16"/>
      <c r="H33" s="216" t="s">
        <v>136</v>
      </c>
      <c r="I33" s="130"/>
    </row>
    <row r="34" spans="1:9" ht="22.8">
      <c r="A34" s="96" t="s">
        <v>134</v>
      </c>
      <c r="B34" s="189">
        <v>2.222</v>
      </c>
      <c r="C34" s="189"/>
      <c r="D34" s="166">
        <v>125</v>
      </c>
      <c r="E34" s="166"/>
      <c r="F34" s="34"/>
      <c r="G34" s="16"/>
      <c r="H34" s="216" t="s">
        <v>133</v>
      </c>
      <c r="I34" s="130"/>
    </row>
    <row r="35" spans="1:9">
      <c r="A35" s="87" t="s">
        <v>137</v>
      </c>
      <c r="B35" s="188">
        <v>2.23</v>
      </c>
      <c r="C35" s="188"/>
      <c r="D35" s="166"/>
      <c r="E35" s="166"/>
      <c r="F35" s="34"/>
      <c r="G35" s="16"/>
      <c r="H35" s="214"/>
      <c r="I35" s="130"/>
    </row>
    <row r="36" spans="1:9">
      <c r="A36" s="96" t="s">
        <v>139</v>
      </c>
      <c r="B36" s="189">
        <v>2.2309999999999999</v>
      </c>
      <c r="C36" s="189"/>
      <c r="D36" s="166"/>
      <c r="E36" s="166"/>
      <c r="F36" s="34"/>
      <c r="G36" s="16"/>
      <c r="H36" s="214" t="s">
        <v>458</v>
      </c>
      <c r="I36" s="130"/>
    </row>
    <row r="37" spans="1:9">
      <c r="A37" s="87" t="s">
        <v>140</v>
      </c>
      <c r="B37" s="188">
        <v>2.2400000000000002</v>
      </c>
      <c r="C37" s="188"/>
      <c r="D37" s="166"/>
      <c r="E37" s="166"/>
      <c r="F37" s="34"/>
      <c r="G37" s="16"/>
      <c r="H37" s="129" t="s">
        <v>142</v>
      </c>
      <c r="I37" s="130"/>
    </row>
    <row r="38" spans="1:9">
      <c r="A38" s="96" t="s">
        <v>138</v>
      </c>
      <c r="B38" s="189">
        <v>2.2410000000000001</v>
      </c>
      <c r="C38" s="189"/>
      <c r="D38" s="166"/>
      <c r="E38" s="166"/>
      <c r="F38" s="34"/>
      <c r="G38" s="16"/>
      <c r="H38" s="214"/>
      <c r="I38" s="130"/>
    </row>
    <row r="39" spans="1:9">
      <c r="A39" s="87" t="s">
        <v>143</v>
      </c>
      <c r="B39" s="188">
        <v>2.27</v>
      </c>
      <c r="C39" s="188"/>
      <c r="D39" s="166">
        <v>2</v>
      </c>
      <c r="E39" s="166"/>
      <c r="F39" s="34"/>
      <c r="G39" s="16"/>
      <c r="H39" s="216"/>
      <c r="I39" s="131"/>
    </row>
    <row r="40" spans="1:9">
      <c r="A40" s="95" t="s">
        <v>144</v>
      </c>
      <c r="B40" s="188">
        <v>2.2999999999999998</v>
      </c>
      <c r="C40" s="193"/>
      <c r="D40" s="166"/>
      <c r="E40" s="166">
        <v>117</v>
      </c>
      <c r="F40" s="34"/>
      <c r="G40" s="16"/>
      <c r="H40" s="214"/>
      <c r="I40" s="130"/>
    </row>
    <row r="41" spans="1:9" ht="22.8">
      <c r="A41" s="99" t="s">
        <v>18</v>
      </c>
      <c r="B41" s="188">
        <v>2.31</v>
      </c>
      <c r="C41" s="188"/>
      <c r="D41" s="166">
        <v>1</v>
      </c>
      <c r="E41" s="166"/>
      <c r="F41" s="34"/>
      <c r="G41" s="16"/>
      <c r="H41" s="216" t="s">
        <v>145</v>
      </c>
      <c r="I41" s="131"/>
    </row>
    <row r="42" spans="1:9" ht="45.6">
      <c r="A42" s="99" t="s">
        <v>1</v>
      </c>
      <c r="B42" s="188">
        <v>2.3199999999999998</v>
      </c>
      <c r="C42" s="188"/>
      <c r="D42" s="166">
        <v>7</v>
      </c>
      <c r="E42" s="166"/>
      <c r="F42" s="34"/>
      <c r="G42" s="16"/>
      <c r="H42" s="213" t="s">
        <v>146</v>
      </c>
      <c r="I42" s="130"/>
    </row>
    <row r="43" spans="1:9">
      <c r="A43" s="125" t="s">
        <v>147</v>
      </c>
      <c r="B43" s="194">
        <v>2.33</v>
      </c>
      <c r="C43" s="194"/>
      <c r="D43" s="168"/>
      <c r="E43" s="168"/>
      <c r="F43" s="33"/>
      <c r="G43" s="17"/>
      <c r="H43" s="214"/>
      <c r="I43" s="130"/>
    </row>
    <row r="44" spans="1:9">
      <c r="A44" s="133" t="s">
        <v>53</v>
      </c>
      <c r="B44" s="195">
        <v>2.331</v>
      </c>
      <c r="C44" s="195"/>
      <c r="D44" s="168">
        <v>76</v>
      </c>
      <c r="E44" s="168"/>
      <c r="F44" s="33"/>
      <c r="G44" s="17"/>
      <c r="H44" s="216" t="s">
        <v>117</v>
      </c>
      <c r="I44" s="131"/>
    </row>
    <row r="45" spans="1:9" ht="22.8">
      <c r="A45" s="133" t="s">
        <v>54</v>
      </c>
      <c r="B45" s="195">
        <v>2.3319999999999999</v>
      </c>
      <c r="C45" s="195"/>
      <c r="D45" s="168">
        <v>213</v>
      </c>
      <c r="E45" s="168"/>
      <c r="F45" s="33"/>
      <c r="G45" s="17"/>
      <c r="H45" s="216" t="s">
        <v>118</v>
      </c>
      <c r="I45" s="131"/>
    </row>
    <row r="46" spans="1:9" ht="34.200000000000003">
      <c r="A46" s="133" t="s">
        <v>59</v>
      </c>
      <c r="B46" s="195">
        <v>2.3330000000000002</v>
      </c>
      <c r="C46" s="195"/>
      <c r="D46" s="168"/>
      <c r="E46" s="168"/>
      <c r="F46" s="33"/>
      <c r="G46" s="17"/>
      <c r="H46" s="216" t="s">
        <v>119</v>
      </c>
      <c r="I46" s="131"/>
    </row>
    <row r="47" spans="1:9">
      <c r="A47" s="125" t="s">
        <v>148</v>
      </c>
      <c r="B47" s="194">
        <v>2.34</v>
      </c>
      <c r="C47" s="194"/>
      <c r="D47" s="168"/>
      <c r="E47" s="168"/>
      <c r="F47" s="33"/>
      <c r="G47" s="17"/>
      <c r="H47" s="214"/>
      <c r="I47" s="130"/>
    </row>
    <row r="48" spans="1:9">
      <c r="A48" s="125" t="s">
        <v>56</v>
      </c>
      <c r="B48" s="194">
        <v>2.35</v>
      </c>
      <c r="C48" s="194"/>
      <c r="D48" s="168">
        <v>34</v>
      </c>
      <c r="E48" s="168"/>
      <c r="F48" s="33"/>
      <c r="G48" s="17"/>
      <c r="H48" s="216" t="s">
        <v>149</v>
      </c>
      <c r="I48" s="131"/>
    </row>
    <row r="49" spans="1:9">
      <c r="A49" s="125" t="s">
        <v>120</v>
      </c>
      <c r="B49" s="194">
        <v>2.36</v>
      </c>
      <c r="C49" s="194"/>
      <c r="D49" s="168"/>
      <c r="E49" s="168"/>
      <c r="F49" s="33"/>
      <c r="G49" s="17"/>
      <c r="H49" s="214"/>
      <c r="I49" s="131"/>
    </row>
    <row r="50" spans="1:9">
      <c r="A50" s="133" t="s">
        <v>121</v>
      </c>
      <c r="B50" s="195">
        <v>2.3610000000000002</v>
      </c>
      <c r="C50" s="195"/>
      <c r="D50" s="168"/>
      <c r="E50" s="168"/>
      <c r="F50" s="33"/>
      <c r="G50" s="17"/>
      <c r="H50" s="216"/>
      <c r="I50" s="131"/>
    </row>
    <row r="51" spans="1:9">
      <c r="A51" s="133" t="s">
        <v>122</v>
      </c>
      <c r="B51" s="195">
        <v>2.3620000000000001</v>
      </c>
      <c r="C51" s="195"/>
      <c r="D51" s="168"/>
      <c r="E51" s="168"/>
      <c r="F51" s="33"/>
      <c r="G51" s="17"/>
      <c r="H51" s="216"/>
      <c r="I51" s="131"/>
    </row>
    <row r="52" spans="1:9">
      <c r="A52" s="125" t="s">
        <v>150</v>
      </c>
      <c r="B52" s="194">
        <v>2.37</v>
      </c>
      <c r="C52" s="194"/>
      <c r="D52" s="168"/>
      <c r="E52" s="168"/>
      <c r="F52" s="33"/>
      <c r="G52" s="17"/>
      <c r="H52" s="216" t="s">
        <v>151</v>
      </c>
      <c r="I52" s="131"/>
    </row>
    <row r="53" spans="1:9" ht="23.4" thickBot="1">
      <c r="A53" s="178" t="s">
        <v>152</v>
      </c>
      <c r="B53" s="184">
        <v>2.9</v>
      </c>
      <c r="C53" s="196"/>
      <c r="D53" s="170">
        <v>19</v>
      </c>
      <c r="E53" s="170">
        <v>33</v>
      </c>
      <c r="F53" s="139"/>
      <c r="G53" s="140"/>
      <c r="H53" s="218" t="s">
        <v>123</v>
      </c>
      <c r="I53" s="131"/>
    </row>
    <row r="54" spans="1:9">
      <c r="A54" s="89"/>
      <c r="B54" s="233"/>
      <c r="C54" s="185"/>
      <c r="D54" s="167"/>
      <c r="E54" s="167"/>
      <c r="F54" s="32"/>
      <c r="G54" s="15"/>
      <c r="H54" s="129"/>
      <c r="I54" s="131"/>
    </row>
    <row r="55" spans="1:9" ht="13.2">
      <c r="A55" s="92"/>
      <c r="B55" s="234"/>
      <c r="C55" s="45"/>
      <c r="D55" s="167"/>
      <c r="E55" s="167"/>
      <c r="F55" s="32"/>
      <c r="G55" s="15"/>
      <c r="H55" s="129"/>
      <c r="I55" s="131"/>
    </row>
    <row r="56" spans="1:9" ht="12">
      <c r="A56" s="92" t="s">
        <v>12</v>
      </c>
      <c r="B56" s="269">
        <v>3</v>
      </c>
      <c r="C56" s="186"/>
      <c r="D56" s="313">
        <f>SUM(D88:D114)</f>
        <v>862</v>
      </c>
      <c r="E56" s="313">
        <f t="shared" ref="E56:G56" si="2">SUM(E88:E114)</f>
        <v>463</v>
      </c>
      <c r="F56" s="309">
        <f t="shared" si="2"/>
        <v>76</v>
      </c>
      <c r="G56" s="314">
        <f t="shared" si="2"/>
        <v>0</v>
      </c>
      <c r="H56" s="192"/>
    </row>
    <row r="57" spans="1:9" ht="34.200000000000003">
      <c r="A57" s="257" t="s">
        <v>162</v>
      </c>
      <c r="B57" s="270">
        <v>3.1</v>
      </c>
      <c r="C57" s="258"/>
      <c r="D57" s="259"/>
      <c r="E57" s="259"/>
      <c r="F57" s="259"/>
      <c r="G57" s="259"/>
      <c r="H57" s="260" t="s">
        <v>161</v>
      </c>
    </row>
    <row r="58" spans="1:9" hidden="1">
      <c r="A58" s="252" t="s">
        <v>485</v>
      </c>
      <c r="B58" s="253">
        <v>3.11</v>
      </c>
      <c r="C58" s="248"/>
      <c r="D58" s="246"/>
      <c r="E58" s="246"/>
      <c r="F58" s="246"/>
      <c r="G58" s="246"/>
      <c r="H58" s="247"/>
    </row>
    <row r="59" spans="1:9" hidden="1">
      <c r="A59" s="252" t="s">
        <v>485</v>
      </c>
      <c r="B59" s="254">
        <v>3.12</v>
      </c>
      <c r="C59" s="249"/>
      <c r="D59" s="246"/>
      <c r="E59" s="246"/>
      <c r="F59" s="246"/>
      <c r="G59" s="246"/>
      <c r="H59" s="247"/>
    </row>
    <row r="60" spans="1:9" hidden="1">
      <c r="A60" s="252" t="s">
        <v>485</v>
      </c>
      <c r="B60" s="255">
        <v>3.121</v>
      </c>
      <c r="C60" s="250"/>
      <c r="D60" s="246"/>
      <c r="E60" s="246"/>
      <c r="F60" s="246"/>
      <c r="G60" s="246"/>
      <c r="H60" s="247"/>
    </row>
    <row r="61" spans="1:9" hidden="1">
      <c r="A61" s="252" t="s">
        <v>485</v>
      </c>
      <c r="B61" s="255">
        <v>3.1219999999999999</v>
      </c>
      <c r="C61" s="250"/>
      <c r="D61" s="246"/>
      <c r="E61" s="246"/>
      <c r="F61" s="246"/>
      <c r="G61" s="246"/>
      <c r="H61" s="247"/>
    </row>
    <row r="62" spans="1:9" hidden="1">
      <c r="A62" s="252" t="s">
        <v>485</v>
      </c>
      <c r="B62" s="255">
        <v>3.1230000000000002</v>
      </c>
      <c r="C62" s="250"/>
      <c r="D62" s="246"/>
      <c r="E62" s="246"/>
      <c r="F62" s="246"/>
      <c r="G62" s="246"/>
      <c r="H62" s="247"/>
    </row>
    <row r="63" spans="1:9" hidden="1">
      <c r="A63" s="252" t="s">
        <v>485</v>
      </c>
      <c r="B63" s="255">
        <v>3.1240000000000001</v>
      </c>
      <c r="C63" s="250"/>
      <c r="D63" s="246"/>
      <c r="E63" s="246"/>
      <c r="F63" s="246"/>
      <c r="G63" s="246"/>
      <c r="H63" s="247"/>
    </row>
    <row r="64" spans="1:9" hidden="1">
      <c r="A64" s="252" t="s">
        <v>485</v>
      </c>
      <c r="B64" s="255">
        <v>3.125</v>
      </c>
      <c r="C64" s="250"/>
      <c r="D64" s="246"/>
      <c r="E64" s="246"/>
      <c r="F64" s="246"/>
      <c r="G64" s="246"/>
      <c r="H64" s="247"/>
    </row>
    <row r="65" spans="1:8" hidden="1">
      <c r="A65" s="252" t="s">
        <v>485</v>
      </c>
      <c r="B65" s="256">
        <v>3.1251000000000002</v>
      </c>
      <c r="C65" s="251"/>
      <c r="D65" s="246"/>
      <c r="E65" s="246"/>
      <c r="F65" s="246"/>
      <c r="G65" s="246"/>
      <c r="H65" s="247"/>
    </row>
    <row r="66" spans="1:8" hidden="1">
      <c r="A66" s="252" t="s">
        <v>485</v>
      </c>
      <c r="B66" s="256">
        <v>3.1252</v>
      </c>
      <c r="C66" s="251"/>
      <c r="D66" s="246"/>
      <c r="E66" s="246"/>
      <c r="F66" s="246"/>
      <c r="G66" s="246"/>
      <c r="H66" s="247"/>
    </row>
    <row r="67" spans="1:8" hidden="1">
      <c r="A67" s="252" t="s">
        <v>485</v>
      </c>
      <c r="B67" s="256">
        <v>3.1253000000000002</v>
      </c>
      <c r="C67" s="251"/>
      <c r="D67" s="246"/>
      <c r="E67" s="246"/>
      <c r="F67" s="246"/>
      <c r="G67" s="246"/>
      <c r="H67" s="247"/>
    </row>
    <row r="68" spans="1:8" hidden="1">
      <c r="A68" s="252" t="s">
        <v>485</v>
      </c>
      <c r="B68" s="256">
        <v>3.1254</v>
      </c>
      <c r="C68" s="251"/>
      <c r="D68" s="246"/>
      <c r="E68" s="246"/>
      <c r="F68" s="246"/>
      <c r="G68" s="246"/>
      <c r="H68" s="247"/>
    </row>
    <row r="69" spans="1:8" hidden="1">
      <c r="A69" s="252" t="s">
        <v>485</v>
      </c>
      <c r="B69" s="256">
        <v>3.1255000000000002</v>
      </c>
      <c r="C69" s="251"/>
      <c r="D69" s="246"/>
      <c r="E69" s="246"/>
      <c r="F69" s="246"/>
      <c r="G69" s="246"/>
      <c r="H69" s="247"/>
    </row>
    <row r="70" spans="1:8" hidden="1">
      <c r="A70" s="252" t="s">
        <v>485</v>
      </c>
      <c r="B70" s="255">
        <v>3.1259999999999999</v>
      </c>
      <c r="C70" s="250"/>
      <c r="D70" s="246"/>
      <c r="E70" s="246"/>
      <c r="F70" s="246"/>
      <c r="G70" s="246"/>
      <c r="H70" s="247"/>
    </row>
    <row r="71" spans="1:8" hidden="1">
      <c r="A71" s="252" t="s">
        <v>485</v>
      </c>
      <c r="B71" s="256">
        <v>3.1261000000000001</v>
      </c>
      <c r="C71" s="251"/>
      <c r="D71" s="246"/>
      <c r="E71" s="246"/>
      <c r="F71" s="246"/>
      <c r="G71" s="246"/>
      <c r="H71" s="247"/>
    </row>
    <row r="72" spans="1:8" hidden="1">
      <c r="A72" s="252" t="s">
        <v>485</v>
      </c>
      <c r="B72" s="256">
        <v>3.1261999999999999</v>
      </c>
      <c r="C72" s="251"/>
      <c r="D72" s="246"/>
      <c r="E72" s="246"/>
      <c r="F72" s="246"/>
      <c r="G72" s="246"/>
      <c r="H72" s="247"/>
    </row>
    <row r="73" spans="1:8" hidden="1">
      <c r="A73" s="252" t="s">
        <v>485</v>
      </c>
      <c r="B73" s="256">
        <v>3.1263000000000001</v>
      </c>
      <c r="C73" s="251"/>
      <c r="D73" s="246"/>
      <c r="E73" s="246"/>
      <c r="F73" s="246"/>
      <c r="G73" s="246"/>
      <c r="H73" s="247"/>
    </row>
    <row r="74" spans="1:8" hidden="1">
      <c r="A74" s="252" t="s">
        <v>485</v>
      </c>
      <c r="B74" s="254">
        <v>3.13</v>
      </c>
      <c r="C74" s="249"/>
      <c r="D74" s="246"/>
      <c r="E74" s="246"/>
      <c r="F74" s="246"/>
      <c r="G74" s="246"/>
      <c r="H74" s="247"/>
    </row>
    <row r="75" spans="1:8" hidden="1">
      <c r="A75" s="252" t="s">
        <v>485</v>
      </c>
      <c r="B75" s="255">
        <v>3.1309999999999998</v>
      </c>
      <c r="C75" s="250"/>
      <c r="D75" s="246"/>
      <c r="E75" s="246"/>
      <c r="F75" s="246"/>
      <c r="G75" s="246"/>
      <c r="H75" s="247"/>
    </row>
    <row r="76" spans="1:8" hidden="1">
      <c r="A76" s="252" t="s">
        <v>485</v>
      </c>
      <c r="B76" s="255">
        <v>3.1320000000000001</v>
      </c>
      <c r="C76" s="250"/>
      <c r="D76" s="246"/>
      <c r="E76" s="246"/>
      <c r="F76" s="246"/>
      <c r="G76" s="246"/>
      <c r="H76" s="247"/>
    </row>
    <row r="77" spans="1:8" hidden="1">
      <c r="A77" s="252" t="s">
        <v>485</v>
      </c>
      <c r="B77" s="255">
        <v>3.133</v>
      </c>
      <c r="C77" s="250"/>
      <c r="D77" s="246"/>
      <c r="E77" s="246"/>
      <c r="F77" s="246"/>
      <c r="G77" s="246"/>
      <c r="H77" s="247"/>
    </row>
    <row r="78" spans="1:8" hidden="1">
      <c r="A78" s="252" t="s">
        <v>485</v>
      </c>
      <c r="B78" s="255">
        <v>3.1339999999999999</v>
      </c>
      <c r="C78" s="250"/>
      <c r="D78" s="246"/>
      <c r="E78" s="246"/>
      <c r="F78" s="246"/>
      <c r="G78" s="246"/>
      <c r="H78" s="247"/>
    </row>
    <row r="79" spans="1:8" hidden="1">
      <c r="A79" s="252" t="s">
        <v>485</v>
      </c>
      <c r="B79" s="255">
        <v>3.1349999999999998</v>
      </c>
      <c r="C79" s="250"/>
      <c r="D79" s="246"/>
      <c r="E79" s="246"/>
      <c r="F79" s="246"/>
      <c r="G79" s="246"/>
      <c r="H79" s="247"/>
    </row>
    <row r="80" spans="1:8" hidden="1">
      <c r="A80" s="252" t="s">
        <v>485</v>
      </c>
      <c r="B80" s="255">
        <v>3.1360000000000001</v>
      </c>
      <c r="C80" s="250"/>
      <c r="D80" s="246"/>
      <c r="E80" s="246"/>
      <c r="F80" s="246"/>
      <c r="G80" s="246"/>
      <c r="H80" s="247"/>
    </row>
    <row r="81" spans="1:8" hidden="1">
      <c r="A81" s="252" t="s">
        <v>485</v>
      </c>
      <c r="B81" s="254">
        <v>3.14</v>
      </c>
      <c r="C81" s="249"/>
      <c r="D81" s="246"/>
      <c r="E81" s="246"/>
      <c r="F81" s="246"/>
      <c r="G81" s="246"/>
      <c r="H81" s="247"/>
    </row>
    <row r="82" spans="1:8" hidden="1">
      <c r="A82" s="252" t="s">
        <v>485</v>
      </c>
      <c r="B82" s="254">
        <v>3.17</v>
      </c>
      <c r="C82" s="249"/>
      <c r="D82" s="246"/>
      <c r="E82" s="246"/>
      <c r="F82" s="246"/>
      <c r="G82" s="246"/>
      <c r="H82" s="247"/>
    </row>
    <row r="83" spans="1:8" hidden="1">
      <c r="A83" s="252" t="s">
        <v>485</v>
      </c>
      <c r="B83" s="254">
        <v>3.18</v>
      </c>
      <c r="C83" s="249"/>
      <c r="D83" s="246"/>
      <c r="E83" s="246"/>
      <c r="F83" s="246"/>
      <c r="G83" s="246"/>
      <c r="H83" s="247"/>
    </row>
    <row r="84" spans="1:8" hidden="1">
      <c r="A84" s="252" t="s">
        <v>485</v>
      </c>
      <c r="B84" s="254">
        <v>3.19</v>
      </c>
      <c r="C84" s="249"/>
      <c r="D84" s="246"/>
      <c r="E84" s="246"/>
      <c r="F84" s="246"/>
      <c r="G84" s="246"/>
      <c r="H84" s="247"/>
    </row>
    <row r="85" spans="1:8" hidden="1">
      <c r="A85" s="252" t="s">
        <v>485</v>
      </c>
      <c r="B85" s="255">
        <v>3.1909999999999998</v>
      </c>
      <c r="C85" s="250"/>
      <c r="D85" s="246"/>
      <c r="E85" s="246"/>
      <c r="F85" s="246"/>
      <c r="G85" s="246"/>
      <c r="H85" s="247"/>
    </row>
    <row r="86" spans="1:8" hidden="1">
      <c r="A86" s="252" t="s">
        <v>485</v>
      </c>
      <c r="B86" s="255">
        <v>3.1920000000000002</v>
      </c>
      <c r="C86" s="250"/>
      <c r="D86" s="246"/>
      <c r="E86" s="246"/>
      <c r="F86" s="246"/>
      <c r="G86" s="246"/>
      <c r="H86" s="247"/>
    </row>
    <row r="87" spans="1:8" hidden="1">
      <c r="A87" s="252" t="s">
        <v>485</v>
      </c>
      <c r="B87" s="255">
        <v>3.1989999999999998</v>
      </c>
      <c r="C87" s="250"/>
      <c r="D87" s="246"/>
      <c r="E87" s="246"/>
      <c r="F87" s="246"/>
      <c r="G87" s="246"/>
      <c r="H87" s="247"/>
    </row>
    <row r="88" spans="1:8" ht="34.200000000000003">
      <c r="A88" s="100" t="s">
        <v>163</v>
      </c>
      <c r="B88" s="194">
        <v>3.2</v>
      </c>
      <c r="C88" s="187"/>
      <c r="D88" s="168"/>
      <c r="E88" s="168">
        <v>463</v>
      </c>
      <c r="F88" s="33"/>
      <c r="G88" s="17"/>
      <c r="H88" s="219" t="s">
        <v>153</v>
      </c>
    </row>
    <row r="89" spans="1:8">
      <c r="A89" s="125" t="s">
        <v>154</v>
      </c>
      <c r="B89" s="194">
        <v>3.21</v>
      </c>
      <c r="C89" s="194"/>
      <c r="D89" s="168"/>
      <c r="E89" s="168"/>
      <c r="F89" s="33"/>
      <c r="G89" s="17"/>
      <c r="H89" s="190"/>
    </row>
    <row r="90" spans="1:8">
      <c r="A90" s="133" t="s">
        <v>166</v>
      </c>
      <c r="B90" s="195">
        <v>3.2109999999999999</v>
      </c>
      <c r="C90" s="195"/>
      <c r="D90" s="168"/>
      <c r="E90" s="168"/>
      <c r="F90" s="33">
        <v>76</v>
      </c>
      <c r="G90" s="17"/>
      <c r="H90" s="220" t="s">
        <v>164</v>
      </c>
    </row>
    <row r="91" spans="1:8" ht="22.8">
      <c r="A91" s="133" t="s">
        <v>429</v>
      </c>
      <c r="B91" s="195">
        <v>3.2120000000000002</v>
      </c>
      <c r="C91" s="195"/>
      <c r="D91" s="168"/>
      <c r="E91" s="168"/>
      <c r="F91" s="33"/>
      <c r="G91" s="17"/>
      <c r="H91" s="220" t="s">
        <v>165</v>
      </c>
    </row>
    <row r="92" spans="1:8">
      <c r="A92" s="133" t="s">
        <v>167</v>
      </c>
      <c r="B92" s="195">
        <v>3.2130000000000001</v>
      </c>
      <c r="C92" s="195"/>
      <c r="D92" s="168"/>
      <c r="E92" s="168"/>
      <c r="F92" s="33"/>
      <c r="G92" s="17"/>
      <c r="H92" s="220" t="s">
        <v>430</v>
      </c>
    </row>
    <row r="93" spans="1:8" ht="34.200000000000003">
      <c r="A93" s="133" t="s">
        <v>432</v>
      </c>
      <c r="B93" s="195">
        <v>3.214</v>
      </c>
      <c r="C93" s="195"/>
      <c r="D93" s="168"/>
      <c r="E93" s="168"/>
      <c r="F93" s="33"/>
      <c r="G93" s="17"/>
      <c r="H93" s="220" t="s">
        <v>168</v>
      </c>
    </row>
    <row r="94" spans="1:8">
      <c r="A94" s="133" t="s">
        <v>169</v>
      </c>
      <c r="B94" s="195">
        <v>3.2149999999999999</v>
      </c>
      <c r="C94" s="195"/>
      <c r="D94" s="168"/>
      <c r="E94" s="168"/>
      <c r="F94" s="33"/>
      <c r="G94" s="17"/>
      <c r="H94" s="220" t="s">
        <v>171</v>
      </c>
    </row>
    <row r="95" spans="1:8">
      <c r="A95" s="150" t="s">
        <v>170</v>
      </c>
      <c r="B95" s="197">
        <v>3.2151000000000001</v>
      </c>
      <c r="C95" s="197"/>
      <c r="D95" s="168">
        <v>45</v>
      </c>
      <c r="E95" s="168"/>
      <c r="F95" s="33"/>
      <c r="G95" s="17"/>
      <c r="H95" s="220" t="s">
        <v>173</v>
      </c>
    </row>
    <row r="96" spans="1:8">
      <c r="A96" s="150" t="s">
        <v>172</v>
      </c>
      <c r="B96" s="197">
        <v>3.2151999999999998</v>
      </c>
      <c r="C96" s="197"/>
      <c r="D96" s="168">
        <v>378</v>
      </c>
      <c r="E96" s="168"/>
      <c r="F96" s="33"/>
      <c r="G96" s="17"/>
      <c r="H96" s="220" t="s">
        <v>174</v>
      </c>
    </row>
    <row r="97" spans="1:8" ht="57">
      <c r="A97" s="150" t="s">
        <v>176</v>
      </c>
      <c r="B97" s="197">
        <v>3.2153</v>
      </c>
      <c r="C97" s="197"/>
      <c r="D97" s="168">
        <v>257</v>
      </c>
      <c r="E97" s="168"/>
      <c r="F97" s="33"/>
      <c r="G97" s="17"/>
      <c r="H97" s="220" t="s">
        <v>175</v>
      </c>
    </row>
    <row r="98" spans="1:8" ht="57">
      <c r="A98" s="150" t="s">
        <v>178</v>
      </c>
      <c r="B98" s="197">
        <v>3.2153999999999998</v>
      </c>
      <c r="C98" s="197"/>
      <c r="D98" s="168"/>
      <c r="E98" s="168"/>
      <c r="F98" s="33"/>
      <c r="G98" s="17"/>
      <c r="H98" s="221" t="s">
        <v>177</v>
      </c>
    </row>
    <row r="99" spans="1:8" ht="45.6">
      <c r="A99" s="150" t="s">
        <v>180</v>
      </c>
      <c r="B99" s="197">
        <v>3.2155</v>
      </c>
      <c r="C99" s="197"/>
      <c r="D99" s="168"/>
      <c r="E99" s="168"/>
      <c r="F99" s="33"/>
      <c r="G99" s="17"/>
      <c r="H99" s="213" t="s">
        <v>179</v>
      </c>
    </row>
    <row r="100" spans="1:8" ht="68.400000000000006">
      <c r="A100" s="150" t="s">
        <v>182</v>
      </c>
      <c r="B100" s="197">
        <v>3.2155999999999998</v>
      </c>
      <c r="C100" s="197"/>
      <c r="D100" s="168">
        <v>42</v>
      </c>
      <c r="E100" s="168"/>
      <c r="F100" s="33"/>
      <c r="G100" s="17"/>
      <c r="H100" s="220" t="s">
        <v>181</v>
      </c>
    </row>
    <row r="101" spans="1:8">
      <c r="A101" s="133" t="s">
        <v>184</v>
      </c>
      <c r="B101" s="195">
        <v>3.2160000000000002</v>
      </c>
      <c r="C101" s="195"/>
      <c r="D101" s="168">
        <v>115</v>
      </c>
      <c r="E101" s="168"/>
      <c r="F101" s="33"/>
      <c r="G101" s="17"/>
      <c r="H101" s="220" t="s">
        <v>183</v>
      </c>
    </row>
    <row r="102" spans="1:8" ht="22.8">
      <c r="A102" s="133" t="s">
        <v>187</v>
      </c>
      <c r="B102" s="195">
        <v>3.2170000000000001</v>
      </c>
      <c r="C102" s="195"/>
      <c r="D102" s="168"/>
      <c r="E102" s="168"/>
      <c r="F102" s="33"/>
      <c r="G102" s="17"/>
      <c r="H102" s="220" t="s">
        <v>185</v>
      </c>
    </row>
    <row r="103" spans="1:8">
      <c r="A103" s="133" t="s">
        <v>186</v>
      </c>
      <c r="B103" s="195">
        <v>3.218</v>
      </c>
      <c r="C103" s="195"/>
      <c r="D103" s="168"/>
      <c r="E103" s="168"/>
      <c r="F103" s="33"/>
      <c r="G103" s="17"/>
      <c r="H103" s="192" t="s">
        <v>188</v>
      </c>
    </row>
    <row r="104" spans="1:8">
      <c r="A104" s="133" t="s">
        <v>193</v>
      </c>
      <c r="B104" s="195">
        <v>3.2189999999999999</v>
      </c>
      <c r="C104" s="195"/>
      <c r="D104" s="168"/>
      <c r="E104" s="168"/>
      <c r="F104" s="33"/>
      <c r="G104" s="17"/>
      <c r="H104" s="222" t="s">
        <v>189</v>
      </c>
    </row>
    <row r="105" spans="1:8">
      <c r="A105" s="150" t="s">
        <v>194</v>
      </c>
      <c r="B105" s="197">
        <v>3.2191000000000001</v>
      </c>
      <c r="C105" s="197"/>
      <c r="D105" s="168"/>
      <c r="E105" s="168"/>
      <c r="F105" s="33"/>
      <c r="G105" s="17"/>
      <c r="H105" s="222" t="s">
        <v>200</v>
      </c>
    </row>
    <row r="106" spans="1:8">
      <c r="A106" s="150" t="s">
        <v>195</v>
      </c>
      <c r="B106" s="197">
        <v>3.2191999999999998</v>
      </c>
      <c r="C106" s="197"/>
      <c r="D106" s="168"/>
      <c r="E106" s="168"/>
      <c r="F106" s="33"/>
      <c r="G106" s="17"/>
      <c r="H106" s="222" t="s">
        <v>201</v>
      </c>
    </row>
    <row r="107" spans="1:8">
      <c r="A107" s="150" t="s">
        <v>196</v>
      </c>
      <c r="B107" s="197">
        <v>3.2193000000000001</v>
      </c>
      <c r="C107" s="197"/>
      <c r="D107" s="168"/>
      <c r="E107" s="168"/>
      <c r="F107" s="33"/>
      <c r="G107" s="17"/>
      <c r="H107" s="222" t="s">
        <v>190</v>
      </c>
    </row>
    <row r="108" spans="1:8">
      <c r="A108" s="150" t="s">
        <v>197</v>
      </c>
      <c r="B108" s="197">
        <v>3.2193999999999998</v>
      </c>
      <c r="C108" s="197"/>
      <c r="D108" s="168"/>
      <c r="E108" s="168"/>
      <c r="F108" s="33"/>
      <c r="G108" s="17"/>
      <c r="H108" s="222" t="s">
        <v>202</v>
      </c>
    </row>
    <row r="109" spans="1:8">
      <c r="A109" s="150" t="s">
        <v>198</v>
      </c>
      <c r="B109" s="197">
        <v>3.2195</v>
      </c>
      <c r="C109" s="197"/>
      <c r="D109" s="168"/>
      <c r="E109" s="168"/>
      <c r="F109" s="33"/>
      <c r="G109" s="17"/>
      <c r="H109" s="222" t="s">
        <v>191</v>
      </c>
    </row>
    <row r="110" spans="1:8">
      <c r="A110" s="150" t="s">
        <v>199</v>
      </c>
      <c r="B110" s="197">
        <v>3.2195999999999998</v>
      </c>
      <c r="C110" s="197"/>
      <c r="D110" s="168"/>
      <c r="E110" s="168"/>
      <c r="F110" s="33"/>
      <c r="G110" s="17"/>
      <c r="H110" s="222" t="s">
        <v>192</v>
      </c>
    </row>
    <row r="111" spans="1:8">
      <c r="A111" s="125" t="s">
        <v>417</v>
      </c>
      <c r="B111" s="194">
        <v>3.22</v>
      </c>
      <c r="C111" s="194"/>
      <c r="D111" s="168"/>
      <c r="E111" s="168"/>
      <c r="F111" s="33"/>
      <c r="G111" s="17"/>
      <c r="H111" s="222" t="s">
        <v>155</v>
      </c>
    </row>
    <row r="112" spans="1:8" ht="114">
      <c r="A112" s="125" t="s">
        <v>83</v>
      </c>
      <c r="B112" s="194">
        <v>3.23</v>
      </c>
      <c r="C112" s="194"/>
      <c r="D112" s="168"/>
      <c r="E112" s="168"/>
      <c r="F112" s="33"/>
      <c r="G112" s="17"/>
      <c r="H112" s="221" t="s">
        <v>156</v>
      </c>
    </row>
    <row r="113" spans="1:8" ht="57">
      <c r="A113" s="126" t="s">
        <v>205</v>
      </c>
      <c r="B113" s="194">
        <v>3.9</v>
      </c>
      <c r="C113" s="187"/>
      <c r="D113" s="168">
        <v>25</v>
      </c>
      <c r="E113" s="168"/>
      <c r="F113" s="33"/>
      <c r="G113" s="17"/>
      <c r="H113" s="219" t="s">
        <v>204</v>
      </c>
    </row>
    <row r="114" spans="1:8" ht="12" thickBot="1">
      <c r="A114" s="201" t="s">
        <v>206</v>
      </c>
      <c r="B114" s="184">
        <v>3.91</v>
      </c>
      <c r="C114" s="184"/>
      <c r="D114" s="170"/>
      <c r="E114" s="170"/>
      <c r="F114" s="139"/>
      <c r="G114" s="140"/>
      <c r="H114" s="184" t="s">
        <v>157</v>
      </c>
    </row>
    <row r="115" spans="1:8" ht="13.2">
      <c r="A115" s="134"/>
      <c r="B115" s="233"/>
      <c r="C115" s="45"/>
      <c r="D115" s="167"/>
      <c r="E115" s="167"/>
      <c r="F115" s="32"/>
      <c r="G115" s="15"/>
      <c r="H115" s="199"/>
    </row>
    <row r="116" spans="1:8" ht="13.2">
      <c r="A116" s="134"/>
      <c r="B116" s="233"/>
      <c r="C116" s="45"/>
      <c r="D116" s="167"/>
      <c r="E116" s="167"/>
      <c r="F116" s="32"/>
      <c r="G116" s="15"/>
      <c r="H116" s="199"/>
    </row>
    <row r="117" spans="1:8" ht="12">
      <c r="A117" s="101" t="s">
        <v>13</v>
      </c>
      <c r="B117" s="269">
        <v>4</v>
      </c>
      <c r="C117" s="186"/>
      <c r="D117" s="313">
        <f>SUM(D118:D119,D149:D151)</f>
        <v>238</v>
      </c>
      <c r="E117" s="313">
        <f t="shared" ref="E117:G117" si="3">SUM(E118:E119,E149:E151)</f>
        <v>168</v>
      </c>
      <c r="F117" s="309">
        <f t="shared" si="3"/>
        <v>6</v>
      </c>
      <c r="G117" s="314">
        <f t="shared" si="3"/>
        <v>0</v>
      </c>
      <c r="H117" s="223"/>
    </row>
    <row r="118" spans="1:8" ht="22.8">
      <c r="A118" s="102" t="s">
        <v>208</v>
      </c>
      <c r="B118" s="188">
        <v>4.0999999999999996</v>
      </c>
      <c r="C118" s="193"/>
      <c r="D118" s="166">
        <v>189</v>
      </c>
      <c r="E118" s="166">
        <v>143</v>
      </c>
      <c r="F118" s="34"/>
      <c r="G118" s="16"/>
      <c r="H118" s="216" t="s">
        <v>209</v>
      </c>
    </row>
    <row r="119" spans="1:8">
      <c r="A119" s="135" t="s">
        <v>211</v>
      </c>
      <c r="B119" s="192">
        <v>4.1100000000000003</v>
      </c>
      <c r="C119" s="192"/>
      <c r="D119" s="165"/>
      <c r="E119" s="165"/>
      <c r="F119" s="31">
        <v>6</v>
      </c>
      <c r="G119" s="14"/>
      <c r="H119" s="224" t="s">
        <v>210</v>
      </c>
    </row>
    <row r="120" spans="1:8" hidden="1">
      <c r="A120" s="252" t="s">
        <v>485</v>
      </c>
      <c r="B120" s="265">
        <v>4.2</v>
      </c>
      <c r="C120" s="262"/>
      <c r="D120" s="263"/>
      <c r="E120" s="263"/>
      <c r="F120" s="263"/>
      <c r="G120" s="263"/>
      <c r="H120" s="264"/>
    </row>
    <row r="121" spans="1:8" hidden="1">
      <c r="A121" s="252" t="s">
        <v>485</v>
      </c>
      <c r="B121" s="265">
        <v>4.3</v>
      </c>
      <c r="C121" s="262"/>
      <c r="D121" s="263"/>
      <c r="E121" s="263"/>
      <c r="F121" s="263"/>
      <c r="G121" s="263"/>
      <c r="H121" s="264"/>
    </row>
    <row r="122" spans="1:8" hidden="1">
      <c r="A122" s="252" t="s">
        <v>485</v>
      </c>
      <c r="B122" s="265">
        <v>4.3099999999999996</v>
      </c>
      <c r="C122" s="265"/>
      <c r="D122" s="263"/>
      <c r="E122" s="263"/>
      <c r="F122" s="263"/>
      <c r="G122" s="263"/>
      <c r="H122" s="264"/>
    </row>
    <row r="123" spans="1:8" hidden="1">
      <c r="A123" s="252" t="s">
        <v>485</v>
      </c>
      <c r="B123" s="266">
        <v>4.3109999999999999</v>
      </c>
      <c r="C123" s="266"/>
      <c r="D123" s="263"/>
      <c r="E123" s="263"/>
      <c r="F123" s="263"/>
      <c r="G123" s="263"/>
      <c r="H123" s="264"/>
    </row>
    <row r="124" spans="1:8" hidden="1">
      <c r="A124" s="252" t="s">
        <v>485</v>
      </c>
      <c r="B124" s="266">
        <v>4.3129999999999997</v>
      </c>
      <c r="C124" s="266"/>
      <c r="D124" s="263"/>
      <c r="E124" s="263"/>
      <c r="F124" s="263"/>
      <c r="G124" s="263"/>
      <c r="H124" s="264"/>
    </row>
    <row r="125" spans="1:8" hidden="1">
      <c r="A125" s="252" t="s">
        <v>485</v>
      </c>
      <c r="B125" s="267">
        <v>4.3131000000000004</v>
      </c>
      <c r="C125" s="267"/>
      <c r="D125" s="263"/>
      <c r="E125" s="263"/>
      <c r="F125" s="263"/>
      <c r="G125" s="263"/>
      <c r="H125" s="264"/>
    </row>
    <row r="126" spans="1:8" hidden="1">
      <c r="A126" s="252" t="s">
        <v>485</v>
      </c>
      <c r="B126" s="267">
        <v>4.3132000000000001</v>
      </c>
      <c r="C126" s="267"/>
      <c r="D126" s="263"/>
      <c r="E126" s="263"/>
      <c r="F126" s="263"/>
      <c r="G126" s="263"/>
      <c r="H126" s="264"/>
    </row>
    <row r="127" spans="1:8" hidden="1">
      <c r="A127" s="252" t="s">
        <v>485</v>
      </c>
      <c r="B127" s="267">
        <v>4.3132999999999999</v>
      </c>
      <c r="C127" s="267"/>
      <c r="D127" s="263"/>
      <c r="E127" s="263"/>
      <c r="F127" s="263"/>
      <c r="G127" s="263"/>
      <c r="H127" s="264"/>
    </row>
    <row r="128" spans="1:8" hidden="1">
      <c r="A128" s="252" t="s">
        <v>485</v>
      </c>
      <c r="B128" s="267">
        <v>4.3133999999999997</v>
      </c>
      <c r="C128" s="267"/>
      <c r="D128" s="263"/>
      <c r="E128" s="263"/>
      <c r="F128" s="263"/>
      <c r="G128" s="263"/>
      <c r="H128" s="264"/>
    </row>
    <row r="129" spans="1:8" hidden="1">
      <c r="A129" s="252" t="s">
        <v>485</v>
      </c>
      <c r="B129" s="265">
        <v>4.32</v>
      </c>
      <c r="C129" s="265"/>
      <c r="D129" s="263"/>
      <c r="E129" s="263"/>
      <c r="F129" s="263"/>
      <c r="G129" s="263"/>
      <c r="H129" s="264"/>
    </row>
    <row r="130" spans="1:8" hidden="1">
      <c r="A130" s="252" t="s">
        <v>485</v>
      </c>
      <c r="B130" s="265">
        <v>4.33</v>
      </c>
      <c r="C130" s="265"/>
      <c r="D130" s="263"/>
      <c r="E130" s="263"/>
      <c r="F130" s="263"/>
      <c r="G130" s="263"/>
      <c r="H130" s="264"/>
    </row>
    <row r="131" spans="1:8" hidden="1">
      <c r="A131" s="252" t="s">
        <v>485</v>
      </c>
      <c r="B131" s="262">
        <v>4.4000000000000004</v>
      </c>
      <c r="C131" s="262"/>
      <c r="D131" s="263"/>
      <c r="E131" s="263"/>
      <c r="F131" s="263"/>
      <c r="G131" s="263"/>
      <c r="H131" s="264"/>
    </row>
    <row r="132" spans="1:8" hidden="1">
      <c r="A132" s="252" t="s">
        <v>485</v>
      </c>
      <c r="B132" s="265">
        <v>4.41</v>
      </c>
      <c r="C132" s="265"/>
      <c r="D132" s="263"/>
      <c r="E132" s="263"/>
      <c r="F132" s="263"/>
      <c r="G132" s="263"/>
      <c r="H132" s="264"/>
    </row>
    <row r="133" spans="1:8" hidden="1">
      <c r="A133" s="252" t="s">
        <v>485</v>
      </c>
      <c r="B133" s="265">
        <v>4.43</v>
      </c>
      <c r="C133" s="265"/>
      <c r="D133" s="263"/>
      <c r="E133" s="263"/>
      <c r="F133" s="263"/>
      <c r="G133" s="263"/>
      <c r="H133" s="264"/>
    </row>
    <row r="134" spans="1:8" hidden="1">
      <c r="A134" s="252" t="s">
        <v>485</v>
      </c>
      <c r="B134" s="266">
        <v>4.431</v>
      </c>
      <c r="C134" s="266"/>
      <c r="D134" s="263"/>
      <c r="E134" s="263"/>
      <c r="F134" s="263"/>
      <c r="G134" s="263"/>
      <c r="H134" s="264"/>
    </row>
    <row r="135" spans="1:8" hidden="1">
      <c r="A135" s="252" t="s">
        <v>485</v>
      </c>
      <c r="B135" s="266">
        <v>4.4320000000000004</v>
      </c>
      <c r="C135" s="266"/>
      <c r="D135" s="263"/>
      <c r="E135" s="263"/>
      <c r="F135" s="263"/>
      <c r="G135" s="263"/>
      <c r="H135" s="264"/>
    </row>
    <row r="136" spans="1:8" hidden="1">
      <c r="A136" s="252" t="s">
        <v>485</v>
      </c>
      <c r="B136" s="265">
        <v>4.4400000000000004</v>
      </c>
      <c r="C136" s="265"/>
      <c r="D136" s="263"/>
      <c r="E136" s="263"/>
      <c r="F136" s="263"/>
      <c r="G136" s="263"/>
      <c r="H136" s="264"/>
    </row>
    <row r="137" spans="1:8" hidden="1">
      <c r="A137" s="252" t="s">
        <v>485</v>
      </c>
      <c r="B137" s="265">
        <v>4.45</v>
      </c>
      <c r="C137" s="265"/>
      <c r="D137" s="263"/>
      <c r="E137" s="263"/>
      <c r="F137" s="263"/>
      <c r="G137" s="263"/>
      <c r="H137" s="264"/>
    </row>
    <row r="138" spans="1:8" hidden="1">
      <c r="A138" s="252" t="s">
        <v>485</v>
      </c>
      <c r="B138" s="265">
        <v>4.46</v>
      </c>
      <c r="C138" s="265"/>
      <c r="D138" s="263"/>
      <c r="E138" s="263"/>
      <c r="F138" s="263"/>
      <c r="G138" s="263"/>
      <c r="H138" s="264"/>
    </row>
    <row r="139" spans="1:8" hidden="1">
      <c r="A139" s="252" t="s">
        <v>485</v>
      </c>
      <c r="B139" s="262">
        <v>4.5</v>
      </c>
      <c r="C139" s="262"/>
      <c r="D139" s="263"/>
      <c r="E139" s="263"/>
      <c r="F139" s="263"/>
      <c r="G139" s="263"/>
      <c r="H139" s="264"/>
    </row>
    <row r="140" spans="1:8" hidden="1">
      <c r="A140" s="252" t="s">
        <v>485</v>
      </c>
      <c r="B140" s="265">
        <v>4.51</v>
      </c>
      <c r="C140" s="265"/>
      <c r="D140" s="263"/>
      <c r="E140" s="263"/>
      <c r="F140" s="263"/>
      <c r="G140" s="263"/>
      <c r="H140" s="264"/>
    </row>
    <row r="141" spans="1:8" hidden="1">
      <c r="A141" s="252" t="s">
        <v>485</v>
      </c>
      <c r="B141" s="265">
        <v>4.5199999999999996</v>
      </c>
      <c r="C141" s="265"/>
      <c r="D141" s="263"/>
      <c r="E141" s="263"/>
      <c r="F141" s="263"/>
      <c r="G141" s="263"/>
      <c r="H141" s="264"/>
    </row>
    <row r="142" spans="1:8" hidden="1">
      <c r="A142" s="252" t="s">
        <v>485</v>
      </c>
      <c r="B142" s="265">
        <v>4.53</v>
      </c>
      <c r="C142" s="265"/>
      <c r="D142" s="263"/>
      <c r="E142" s="263"/>
      <c r="F142" s="263"/>
      <c r="G142" s="263"/>
      <c r="H142" s="264"/>
    </row>
    <row r="143" spans="1:8" hidden="1">
      <c r="A143" s="252" t="s">
        <v>485</v>
      </c>
      <c r="B143" s="265">
        <v>4.54</v>
      </c>
      <c r="C143" s="265"/>
      <c r="D143" s="263"/>
      <c r="E143" s="263"/>
      <c r="F143" s="263"/>
      <c r="G143" s="263"/>
      <c r="H143" s="264"/>
    </row>
    <row r="144" spans="1:8" hidden="1">
      <c r="A144" s="252" t="s">
        <v>485</v>
      </c>
      <c r="B144" s="262">
        <v>4.5999999999999996</v>
      </c>
      <c r="C144" s="262"/>
      <c r="D144" s="263"/>
      <c r="E144" s="263"/>
      <c r="F144" s="263"/>
      <c r="G144" s="263"/>
      <c r="H144" s="264"/>
    </row>
    <row r="145" spans="1:10" hidden="1">
      <c r="A145" s="252" t="s">
        <v>485</v>
      </c>
      <c r="B145" s="265">
        <v>4.6100000000000003</v>
      </c>
      <c r="C145" s="265"/>
      <c r="D145" s="263"/>
      <c r="E145" s="263"/>
      <c r="F145" s="263"/>
      <c r="G145" s="263"/>
      <c r="H145" s="264"/>
    </row>
    <row r="146" spans="1:10" hidden="1">
      <c r="A146" s="252" t="s">
        <v>485</v>
      </c>
      <c r="B146" s="265">
        <v>4.62</v>
      </c>
      <c r="C146" s="265"/>
      <c r="D146" s="263"/>
      <c r="E146" s="263"/>
      <c r="F146" s="263"/>
      <c r="G146" s="263"/>
      <c r="H146" s="264"/>
    </row>
    <row r="147" spans="1:10" hidden="1">
      <c r="A147" s="252" t="s">
        <v>485</v>
      </c>
      <c r="B147" s="265">
        <v>4.63</v>
      </c>
      <c r="C147" s="265"/>
      <c r="D147" s="263"/>
      <c r="E147" s="263"/>
      <c r="F147" s="263"/>
      <c r="G147" s="263"/>
      <c r="H147" s="264"/>
    </row>
    <row r="148" spans="1:10" hidden="1">
      <c r="A148" s="252" t="s">
        <v>485</v>
      </c>
      <c r="B148" s="262">
        <v>4.7</v>
      </c>
      <c r="C148" s="262"/>
      <c r="D148" s="263"/>
      <c r="E148" s="263"/>
      <c r="F148" s="263"/>
      <c r="G148" s="263"/>
      <c r="H148" s="264"/>
    </row>
    <row r="149" spans="1:10">
      <c r="A149" s="102" t="s">
        <v>5</v>
      </c>
      <c r="B149" s="188">
        <v>4.8</v>
      </c>
      <c r="C149" s="193"/>
      <c r="D149" s="166"/>
      <c r="E149" s="166"/>
      <c r="F149" s="34"/>
      <c r="G149" s="16"/>
      <c r="H149" s="224" t="s">
        <v>212</v>
      </c>
    </row>
    <row r="150" spans="1:10">
      <c r="A150" s="136" t="s">
        <v>207</v>
      </c>
      <c r="B150" s="199">
        <v>4.8099999999999996</v>
      </c>
      <c r="C150" s="199"/>
      <c r="D150" s="167"/>
      <c r="E150" s="167"/>
      <c r="F150" s="32"/>
      <c r="G150" s="15"/>
      <c r="H150" s="224"/>
    </row>
    <row r="151" spans="1:10" ht="12" thickBot="1">
      <c r="A151" s="138" t="s">
        <v>203</v>
      </c>
      <c r="B151" s="184">
        <v>4.9000000000000004</v>
      </c>
      <c r="C151" s="196"/>
      <c r="D151" s="170">
        <v>49</v>
      </c>
      <c r="E151" s="170">
        <v>25</v>
      </c>
      <c r="F151" s="139"/>
      <c r="G151" s="140"/>
      <c r="H151" s="225"/>
    </row>
    <row r="152" spans="1:10" ht="12">
      <c r="A152" s="142" t="s">
        <v>213</v>
      </c>
      <c r="B152" s="185"/>
      <c r="C152" s="235"/>
      <c r="D152" s="137"/>
      <c r="E152" s="137"/>
      <c r="F152" s="137"/>
      <c r="G152" s="137"/>
    </row>
    <row r="153" spans="1:10" ht="12">
      <c r="A153" s="142" t="s">
        <v>214</v>
      </c>
      <c r="B153" s="185"/>
      <c r="D153" s="137"/>
      <c r="E153" s="137"/>
      <c r="F153" s="137"/>
      <c r="G153" s="137"/>
    </row>
    <row r="154" spans="1:10">
      <c r="A154" s="141"/>
      <c r="B154" s="185"/>
      <c r="D154" s="137"/>
      <c r="E154" s="137"/>
      <c r="F154" s="137"/>
      <c r="G154" s="137"/>
    </row>
    <row r="155" spans="1:10">
      <c r="A155" s="141"/>
      <c r="B155" s="185"/>
      <c r="D155" s="137"/>
      <c r="E155" s="137"/>
      <c r="F155" s="137"/>
      <c r="G155" s="137"/>
    </row>
    <row r="156" spans="1:10" ht="12">
      <c r="A156" s="103"/>
      <c r="D156" s="163"/>
      <c r="E156" s="163"/>
      <c r="F156" s="309"/>
      <c r="G156" s="314"/>
    </row>
    <row r="157" spans="1:10" ht="13.2">
      <c r="A157" s="104" t="s">
        <v>87</v>
      </c>
      <c r="B157" s="190"/>
      <c r="D157" s="315">
        <f>SUM(D10,D17,D56,D117)</f>
        <v>3789</v>
      </c>
      <c r="E157" s="315">
        <f t="shared" ref="E157:G157" si="4">SUM(E10,E17,E56,E117)</f>
        <v>2008</v>
      </c>
      <c r="F157" s="310">
        <f t="shared" si="4"/>
        <v>589</v>
      </c>
      <c r="G157" s="316">
        <f t="shared" si="4"/>
        <v>0</v>
      </c>
      <c r="H157" s="53" t="s">
        <v>479</v>
      </c>
    </row>
    <row r="158" spans="1:10" ht="12">
      <c r="A158" s="105"/>
      <c r="B158" s="190"/>
      <c r="C158" s="197"/>
      <c r="D158" s="171"/>
      <c r="E158" s="171"/>
      <c r="F158" s="36"/>
      <c r="G158" s="4"/>
    </row>
    <row r="159" spans="1:10" s="75" customFormat="1">
      <c r="A159" s="106" t="s">
        <v>6</v>
      </c>
      <c r="B159" s="190"/>
      <c r="C159" s="197"/>
      <c r="D159" s="171">
        <f>SUM(D11:D12)</f>
        <v>810</v>
      </c>
      <c r="E159" s="171">
        <f>SUM(E11:E12)</f>
        <v>616</v>
      </c>
      <c r="F159" s="36">
        <f>SUM(F11:F12)</f>
        <v>500</v>
      </c>
      <c r="G159" s="4">
        <f>SUM(G11:G12)</f>
        <v>0</v>
      </c>
      <c r="H159" s="74"/>
      <c r="I159" s="74"/>
      <c r="J159" s="129"/>
    </row>
    <row r="160" spans="1:10">
      <c r="A160" s="107" t="s">
        <v>42</v>
      </c>
      <c r="B160" s="200"/>
      <c r="C160" s="197"/>
      <c r="D160" s="172">
        <f>SUM(D13:D14)</f>
        <v>0</v>
      </c>
      <c r="E160" s="172">
        <f>SUM(E13:E14)</f>
        <v>25</v>
      </c>
      <c r="F160" s="37">
        <f>SUM(F13:F14)</f>
        <v>0</v>
      </c>
      <c r="G160" s="5">
        <f>SUM(G13:G14)</f>
        <v>0</v>
      </c>
    </row>
    <row r="161" spans="1:8">
      <c r="A161" s="108" t="s">
        <v>43</v>
      </c>
      <c r="B161" s="200"/>
      <c r="C161" s="197"/>
      <c r="D161" s="172">
        <f>SUM(D18:D29)</f>
        <v>802</v>
      </c>
      <c r="E161" s="172">
        <f>SUM(E18:E29)</f>
        <v>289</v>
      </c>
      <c r="F161" s="37">
        <f>SUM(F18:F29)</f>
        <v>7</v>
      </c>
      <c r="G161" s="5">
        <f>SUM(G18:G29)</f>
        <v>0</v>
      </c>
    </row>
    <row r="162" spans="1:8">
      <c r="A162" s="108" t="s">
        <v>44</v>
      </c>
      <c r="B162" s="200"/>
      <c r="C162" s="197"/>
      <c r="D162" s="172">
        <f>SUM(D30:D39)</f>
        <v>727</v>
      </c>
      <c r="E162" s="172">
        <f>SUM(E30:E39)</f>
        <v>297</v>
      </c>
      <c r="F162" s="37">
        <f>SUM(F30:F39)</f>
        <v>0</v>
      </c>
      <c r="G162" s="5">
        <f>SUM(G30:G39)</f>
        <v>0</v>
      </c>
    </row>
    <row r="163" spans="1:8">
      <c r="A163" s="108" t="s">
        <v>215</v>
      </c>
      <c r="B163" s="200"/>
      <c r="C163" s="197"/>
      <c r="D163" s="172">
        <f>SUM(D40:D53)</f>
        <v>350</v>
      </c>
      <c r="E163" s="172">
        <f>SUM(E40:E53)</f>
        <v>150</v>
      </c>
      <c r="F163" s="37">
        <f>SUM(F40:F53)</f>
        <v>0</v>
      </c>
      <c r="G163" s="5">
        <f>SUM(G40:G53)</f>
        <v>0</v>
      </c>
    </row>
    <row r="164" spans="1:8" ht="68.400000000000006">
      <c r="A164" s="66" t="s">
        <v>480</v>
      </c>
      <c r="B164" s="200" t="s">
        <v>2</v>
      </c>
      <c r="C164" s="197"/>
      <c r="D164" s="173">
        <f>SUM(D10,D17)/(SUM(D10,D17,D117))</f>
        <v>0.91868807652886919</v>
      </c>
      <c r="E164" s="173">
        <f t="shared" ref="E164:G164" si="5">SUM(E10,E17)/(SUM(E10,E17,E117))</f>
        <v>0.89126213592233006</v>
      </c>
      <c r="F164" s="38">
        <f t="shared" si="5"/>
        <v>0.98830409356725146</v>
      </c>
      <c r="G164" s="9" t="e">
        <f t="shared" si="5"/>
        <v>#DIV/0!</v>
      </c>
    </row>
    <row r="165" spans="1:8">
      <c r="A165" s="271" t="s">
        <v>499</v>
      </c>
      <c r="B165" s="286"/>
      <c r="C165" s="287"/>
      <c r="D165" s="264"/>
      <c r="E165" s="264"/>
      <c r="F165" s="264"/>
      <c r="G165" s="264"/>
      <c r="H165" s="288"/>
    </row>
    <row r="166" spans="1:8">
      <c r="A166" s="109" t="s">
        <v>216</v>
      </c>
      <c r="B166" s="190"/>
      <c r="C166" s="197"/>
      <c r="D166" s="171">
        <f>SUM(D88:D114)</f>
        <v>862</v>
      </c>
      <c r="E166" s="171">
        <f t="shared" ref="E166:G166" si="6">SUM(E88:E114)</f>
        <v>463</v>
      </c>
      <c r="F166" s="36">
        <f t="shared" si="6"/>
        <v>76</v>
      </c>
      <c r="G166" s="4">
        <f t="shared" si="6"/>
        <v>0</v>
      </c>
    </row>
    <row r="167" spans="1:8">
      <c r="A167" s="110"/>
      <c r="C167" s="197"/>
      <c r="D167" s="174"/>
      <c r="E167" s="174"/>
      <c r="F167" s="35"/>
      <c r="G167" s="3"/>
    </row>
    <row r="168" spans="1:8">
      <c r="A168" s="111"/>
      <c r="D168" s="174"/>
      <c r="E168" s="174"/>
      <c r="F168" s="35"/>
      <c r="G168" s="3"/>
    </row>
    <row r="169" spans="1:8" ht="12">
      <c r="A169" s="112" t="s">
        <v>28</v>
      </c>
      <c r="D169" s="174"/>
      <c r="E169" s="174"/>
      <c r="F169" s="35"/>
      <c r="G169" s="3"/>
    </row>
    <row r="170" spans="1:8">
      <c r="A170" s="113" t="s">
        <v>96</v>
      </c>
      <c r="B170" s="197"/>
      <c r="C170" s="197"/>
      <c r="D170" s="175">
        <f>D159/((D159+D160)+(D161+D162+D163)+(D165+D166))</f>
        <v>0.22810475922275417</v>
      </c>
      <c r="E170" s="175">
        <f t="shared" ref="E170:G170" si="7">E159/((E159+E160)+(E161+E162+E163)+(E165+E166))</f>
        <v>0.33478260869565218</v>
      </c>
      <c r="F170" s="39">
        <f t="shared" si="7"/>
        <v>0.85763293310463118</v>
      </c>
      <c r="G170" s="10" t="e">
        <f t="shared" si="7"/>
        <v>#DIV/0!</v>
      </c>
    </row>
    <row r="171" spans="1:8" ht="12">
      <c r="A171" s="112" t="s">
        <v>29</v>
      </c>
      <c r="B171" s="197"/>
      <c r="C171" s="197"/>
      <c r="D171" s="174"/>
      <c r="E171" s="174"/>
      <c r="F171" s="35"/>
      <c r="G171" s="3"/>
    </row>
    <row r="172" spans="1:8">
      <c r="A172" s="113" t="s">
        <v>97</v>
      </c>
      <c r="B172" s="197"/>
      <c r="C172" s="197"/>
      <c r="D172" s="175">
        <f>(D159+D160)/((D159+D160)+(D161+D162+D163)+(D165+D166))</f>
        <v>0.22810475922275417</v>
      </c>
      <c r="E172" s="175">
        <f t="shared" ref="E172:G172" si="8">(E159+E160)/((E159+E160)+(E161+E162+E163)+(E165+E166))</f>
        <v>0.34836956521739132</v>
      </c>
      <c r="F172" s="39">
        <f t="shared" si="8"/>
        <v>0.85763293310463118</v>
      </c>
      <c r="G172" s="10" t="e">
        <f t="shared" si="8"/>
        <v>#DIV/0!</v>
      </c>
    </row>
    <row r="173" spans="1:8" ht="12">
      <c r="A173" s="112" t="s">
        <v>30</v>
      </c>
      <c r="B173" s="197" t="s">
        <v>2</v>
      </c>
      <c r="C173" s="197"/>
      <c r="D173" s="174"/>
      <c r="E173" s="176"/>
      <c r="F173" s="40"/>
      <c r="G173" s="2"/>
    </row>
    <row r="174" spans="1:8">
      <c r="A174" s="113" t="s">
        <v>98</v>
      </c>
      <c r="B174" s="197"/>
      <c r="C174" s="197"/>
      <c r="D174" s="175">
        <f>D159/((D159+D160)+(D161+D162+D163)+(D164*(D165+D166)))</f>
        <v>0.23269783025592963</v>
      </c>
      <c r="E174" s="175">
        <f t="shared" ref="E174:G174" si="9">E159/((E159+E160)+(E161+E162+E163)+(E164*(E165+E166)))</f>
        <v>0.34420053988837679</v>
      </c>
      <c r="F174" s="39">
        <f t="shared" si="9"/>
        <v>0.85894254628745947</v>
      </c>
      <c r="G174" s="10" t="e">
        <f t="shared" si="9"/>
        <v>#DIV/0!</v>
      </c>
    </row>
    <row r="175" spans="1:8" ht="12">
      <c r="A175" s="112" t="s">
        <v>31</v>
      </c>
      <c r="B175" s="197" t="s">
        <v>2</v>
      </c>
      <c r="C175" s="197"/>
      <c r="D175" s="174"/>
      <c r="E175" s="176"/>
      <c r="F175" s="40"/>
      <c r="G175" s="2"/>
    </row>
    <row r="176" spans="1:8">
      <c r="A176" s="113" t="s">
        <v>99</v>
      </c>
      <c r="B176" s="197"/>
      <c r="C176" s="197"/>
      <c r="D176" s="175">
        <f>(D159+D160)/((D159+D160)+(D161+D162+D163)+(D164*(D165+D166)))</f>
        <v>0.23269783025592963</v>
      </c>
      <c r="E176" s="175">
        <f t="shared" ref="E176:G176" si="10">(E159+E160)/((E159+E160)+(E161+E162+E163)+(E164*(E165+E166)))</f>
        <v>0.3581697176435869</v>
      </c>
      <c r="F176" s="39">
        <f t="shared" si="10"/>
        <v>0.85894254628745947</v>
      </c>
      <c r="G176" s="10" t="e">
        <f t="shared" si="10"/>
        <v>#DIV/0!</v>
      </c>
    </row>
    <row r="177" spans="1:7">
      <c r="A177" s="110"/>
      <c r="B177" s="197"/>
      <c r="C177" s="197"/>
      <c r="D177" s="176"/>
      <c r="E177" s="176"/>
      <c r="F177" s="40"/>
      <c r="G177" s="2"/>
    </row>
    <row r="178" spans="1:7" ht="12">
      <c r="A178" s="114" t="s">
        <v>27</v>
      </c>
      <c r="D178" s="176"/>
      <c r="E178" s="176"/>
      <c r="F178" s="40"/>
      <c r="G178" s="2"/>
    </row>
    <row r="179" spans="1:7">
      <c r="A179" s="108" t="s">
        <v>93</v>
      </c>
      <c r="B179" s="197"/>
      <c r="C179" s="197"/>
      <c r="D179" s="173">
        <f>D159/((D159+D160)+D161+D163)</f>
        <v>0.41284403669724773</v>
      </c>
      <c r="E179" s="173">
        <f>E159/((E159+E160)+E161+E163)</f>
        <v>0.57037037037037042</v>
      </c>
      <c r="F179" s="38">
        <f>F159/((F159+F160)+F161+F163)</f>
        <v>0.98619329388560162</v>
      </c>
      <c r="G179" s="9" t="e">
        <f>G159/((G159+G160)+G161+G163)</f>
        <v>#DIV/0!</v>
      </c>
    </row>
    <row r="180" spans="1:7" ht="12">
      <c r="A180" s="114" t="s">
        <v>35</v>
      </c>
      <c r="B180" s="197"/>
      <c r="C180" s="197"/>
      <c r="D180" s="176"/>
      <c r="E180" s="176"/>
      <c r="F180" s="40"/>
      <c r="G180" s="2"/>
    </row>
    <row r="181" spans="1:7">
      <c r="A181" s="108" t="s">
        <v>88</v>
      </c>
      <c r="B181" s="197"/>
      <c r="C181" s="197"/>
      <c r="D181" s="173">
        <f>(D159+D160)/((D159+D160)+D161+D163)</f>
        <v>0.41284403669724773</v>
      </c>
      <c r="E181" s="173">
        <f>(E159+E160)/((E159+E160)+E161+E163)</f>
        <v>0.59351851851851856</v>
      </c>
      <c r="F181" s="38">
        <f>(F159+F160)/((F159+F160)+F161+F163)</f>
        <v>0.98619329388560162</v>
      </c>
      <c r="G181" s="9" t="e">
        <f>(G159+G160)/((G159+G160)+G161+G163)</f>
        <v>#DIV/0!</v>
      </c>
    </row>
    <row r="182" spans="1:7" ht="12">
      <c r="A182" s="114" t="s">
        <v>32</v>
      </c>
      <c r="B182" s="197"/>
      <c r="C182" s="197"/>
      <c r="D182" s="176"/>
      <c r="E182" s="176"/>
      <c r="F182" s="40"/>
      <c r="G182" s="2"/>
    </row>
    <row r="183" spans="1:7">
      <c r="A183" s="108" t="s">
        <v>94</v>
      </c>
      <c r="B183" s="197"/>
      <c r="C183" s="197"/>
      <c r="D183" s="173">
        <f>D159/((D159+D160)+D161)</f>
        <v>0.5024813895781638</v>
      </c>
      <c r="E183" s="173">
        <f>E159/((E159+E160)+E161)</f>
        <v>0.66236559139784945</v>
      </c>
      <c r="F183" s="38">
        <f>F159/((F159+F160)+F161)</f>
        <v>0.98619329388560162</v>
      </c>
      <c r="G183" s="9" t="e">
        <f>G159/((G159+G160)+G161)</f>
        <v>#DIV/0!</v>
      </c>
    </row>
    <row r="184" spans="1:7" ht="12">
      <c r="A184" s="115" t="s">
        <v>33</v>
      </c>
      <c r="B184" s="197"/>
      <c r="C184" s="197"/>
      <c r="D184" s="173"/>
      <c r="E184" s="173"/>
      <c r="F184" s="38"/>
      <c r="G184" s="9"/>
    </row>
    <row r="185" spans="1:7">
      <c r="A185" s="108" t="s">
        <v>95</v>
      </c>
      <c r="B185" s="197"/>
      <c r="C185" s="197"/>
      <c r="D185" s="173">
        <f>(D159+D160)/((D159+D160)+D161)</f>
        <v>0.5024813895781638</v>
      </c>
      <c r="E185" s="173">
        <f>(E159+E160)/((E159+E160)+E161)</f>
        <v>0.68924731182795695</v>
      </c>
      <c r="F185" s="38">
        <f>(F159+F160)/((F159+F160)+F161)</f>
        <v>0.98619329388560162</v>
      </c>
      <c r="G185" s="9" t="e">
        <f>(G159+G160)/((G159+G160)+G161)</f>
        <v>#DIV/0!</v>
      </c>
    </row>
    <row r="186" spans="1:7">
      <c r="A186" s="110"/>
      <c r="B186" s="197"/>
      <c r="C186" s="197"/>
      <c r="D186" s="176"/>
      <c r="E186" s="176"/>
      <c r="F186" s="40"/>
      <c r="G186" s="2"/>
    </row>
    <row r="187" spans="1:7" ht="12">
      <c r="A187" s="112" t="s">
        <v>45</v>
      </c>
      <c r="D187" s="177"/>
      <c r="E187" s="177"/>
      <c r="F187" s="41"/>
      <c r="G187" s="18"/>
    </row>
    <row r="188" spans="1:7">
      <c r="A188" s="113" t="s">
        <v>100</v>
      </c>
      <c r="B188" s="197"/>
      <c r="C188" s="197"/>
      <c r="D188" s="175">
        <f>D161/((D159+D160)+(D161+D162+D163)+(D165+D166))</f>
        <v>0.22585187271191215</v>
      </c>
      <c r="E188" s="175">
        <f>E161/((E159+E160)+(E161+E162+E163)+(E165+E166))</f>
        <v>0.15706521739130436</v>
      </c>
      <c r="F188" s="39">
        <f>F161/((F159+F160)+(F161+F162+F163)+(F165+F166))</f>
        <v>1.2006861063464836E-2</v>
      </c>
      <c r="G188" s="10" t="e">
        <f>G161/((G159+G160)+(G161+G162+G163)+(G165+G166))</f>
        <v>#DIV/0!</v>
      </c>
    </row>
    <row r="189" spans="1:7" ht="12">
      <c r="A189" s="112" t="s">
        <v>46</v>
      </c>
      <c r="B189" s="197"/>
      <c r="C189" s="197"/>
      <c r="D189" s="177"/>
      <c r="E189" s="177"/>
      <c r="F189" s="41"/>
      <c r="G189" s="18"/>
    </row>
    <row r="190" spans="1:7">
      <c r="A190" s="113" t="s">
        <v>101</v>
      </c>
      <c r="B190" s="197"/>
      <c r="C190" s="197"/>
      <c r="D190" s="175">
        <f>D161/((D159+D160)+(D161+D162+D163)+D164*(D165+D166))</f>
        <v>0.23039958008056241</v>
      </c>
      <c r="E190" s="175">
        <f>E161/((E159+E160)+(E161+E162+E163)+E164*(E165+E166))</f>
        <v>0.16148369485022873</v>
      </c>
      <c r="F190" s="39">
        <f>F161/((F159+F160)+(F161+F162+F163)+F164*(F165+F166))</f>
        <v>1.2025195648024433E-2</v>
      </c>
      <c r="G190" s="10" t="e">
        <f>G161/((G159+G160)+(G161+G162+G163)+G164*(G165+G166))</f>
        <v>#DIV/0!</v>
      </c>
    </row>
    <row r="191" spans="1:7" ht="12">
      <c r="A191" s="112" t="s">
        <v>34</v>
      </c>
      <c r="B191" s="197"/>
      <c r="C191" s="197"/>
      <c r="D191" s="177"/>
      <c r="E191" s="177"/>
      <c r="F191" s="41"/>
      <c r="G191" s="18"/>
    </row>
    <row r="192" spans="1:7">
      <c r="A192" s="113" t="s">
        <v>7</v>
      </c>
      <c r="B192" s="197"/>
      <c r="C192" s="197"/>
      <c r="D192" s="175">
        <f xml:space="preserve"> D161/((D159+D160)+(D161+D162+D163))</f>
        <v>0.29825213834139086</v>
      </c>
      <c r="E192" s="175">
        <f xml:space="preserve"> E161/((E159+E160)+(E161+E162+E163))</f>
        <v>0.20987654320987653</v>
      </c>
      <c r="F192" s="39">
        <f xml:space="preserve"> F161/((F159+F160)+(F161+F162+F163))</f>
        <v>1.3806706114398421E-2</v>
      </c>
      <c r="G192" s="10" t="e">
        <f xml:space="preserve"> G161/((G159+G160)+(G161+G162+G163))</f>
        <v>#DIV/0!</v>
      </c>
    </row>
    <row r="193" spans="1:7">
      <c r="A193" s="110"/>
      <c r="B193" s="197"/>
      <c r="C193" s="197"/>
      <c r="D193" s="177"/>
      <c r="E193" s="177"/>
      <c r="F193" s="41"/>
      <c r="G193" s="18"/>
    </row>
    <row r="194" spans="1:7" ht="12">
      <c r="A194" s="114" t="s">
        <v>47</v>
      </c>
      <c r="D194" s="174"/>
      <c r="E194" s="174"/>
      <c r="F194" s="35"/>
      <c r="G194" s="3"/>
    </row>
    <row r="195" spans="1:7">
      <c r="A195" s="108" t="s">
        <v>102</v>
      </c>
      <c r="B195" s="197"/>
      <c r="C195" s="197"/>
      <c r="D195" s="175">
        <f>((D159+D160)+D161+D163)/((D159+D160)+(D161+D162+D163)+(D165+D166))</f>
        <v>0.55252041678400454</v>
      </c>
      <c r="E195" s="175">
        <f>((E159+E160)+E161+E163)/((E159+E160)+(E161+E162+E163)+(E165+E166))</f>
        <v>0.58695652173913049</v>
      </c>
      <c r="F195" s="39">
        <f>((F159+F160)+F161+F163)/((F159+F160)+(F161+F162+F163)+(F165+F166))</f>
        <v>0.869639794168096</v>
      </c>
      <c r="G195" s="10" t="e">
        <f>((G159+G160)+G161+G163)/((G159+G160)+(G161+G162+G163)+(G165+G166))</f>
        <v>#DIV/0!</v>
      </c>
    </row>
    <row r="196" spans="1:7" ht="12">
      <c r="A196" s="114" t="s">
        <v>48</v>
      </c>
      <c r="B196" s="197"/>
      <c r="C196" s="197"/>
      <c r="D196" s="174"/>
      <c r="E196" s="174"/>
      <c r="F196" s="35"/>
      <c r="G196" s="3"/>
    </row>
    <row r="197" spans="1:7">
      <c r="A197" s="108" t="s">
        <v>103</v>
      </c>
      <c r="B197" s="197"/>
      <c r="C197" s="197"/>
      <c r="D197" s="175">
        <f>((D159+D160)+D161+D163)/((D159+D160)+(D161+D162+D163)+D164*(D165+D166))</f>
        <v>0.5636458555088073</v>
      </c>
      <c r="E197" s="175">
        <f>((E159+E160)+E161+E163)/((E159+E160)+(E161+E162+E163)+E164*(E165+E166))</f>
        <v>0.60346847902507617</v>
      </c>
      <c r="F197" s="39">
        <f>((F159+F160)+F161+F163)/((F159+F160)+(F161+F162+F163)+F164*(F165+F166))</f>
        <v>0.87096774193548387</v>
      </c>
      <c r="G197" s="10" t="e">
        <f>((G159+G160)+G161+G163)/((G159+G160)+(G161+G162+G163)+G164*(G165+G166))</f>
        <v>#DIV/0!</v>
      </c>
    </row>
    <row r="198" spans="1:7" ht="12">
      <c r="A198" s="114" t="s">
        <v>49</v>
      </c>
      <c r="B198" s="197"/>
      <c r="C198" s="197"/>
      <c r="D198" s="174"/>
      <c r="E198" s="174"/>
      <c r="F198" s="35"/>
      <c r="G198" s="3"/>
    </row>
    <row r="199" spans="1:7">
      <c r="A199" s="108" t="s">
        <v>104</v>
      </c>
      <c r="B199" s="197"/>
      <c r="C199" s="197"/>
      <c r="D199" s="175">
        <f>((D159+D160)+D161+D163)/((D159+D160)+(D161+D162+D163))</f>
        <v>0.72963927110449978</v>
      </c>
      <c r="E199" s="175">
        <f>((E159+E160)+E161+E163)/((E159+E160)+(E161+E162+E163))</f>
        <v>0.78431372549019607</v>
      </c>
      <c r="F199" s="39">
        <f>((F159+F160)+F161+F163)/((F159+F160)+(F161+F162+F163))</f>
        <v>1</v>
      </c>
      <c r="G199" s="10" t="e">
        <f>((G159+G160)+G161+G163)/((G159+G160)+(G161+G162+G163))</f>
        <v>#DIV/0!</v>
      </c>
    </row>
    <row r="200" spans="1:7">
      <c r="A200" s="103"/>
      <c r="B200" s="197"/>
      <c r="C200" s="197"/>
      <c r="D200" s="177"/>
      <c r="E200" s="177"/>
      <c r="F200" s="41"/>
      <c r="G200" s="18"/>
    </row>
    <row r="201" spans="1:7">
      <c r="A201" s="116"/>
      <c r="B201" s="117"/>
      <c r="C201" s="236"/>
      <c r="D201" s="75"/>
      <c r="E201" s="75"/>
      <c r="F201" s="75"/>
      <c r="G201" s="75"/>
    </row>
    <row r="202" spans="1:7">
      <c r="A202" s="118"/>
    </row>
    <row r="205" spans="1:7" ht="12">
      <c r="A205" s="120" t="s">
        <v>63</v>
      </c>
      <c r="B205" s="121"/>
      <c r="C205" s="121"/>
      <c r="D205" s="122"/>
      <c r="E205" s="122"/>
      <c r="F205" s="122"/>
      <c r="G205" s="272"/>
    </row>
    <row r="206" spans="1:7">
      <c r="A206" s="122" t="s">
        <v>64</v>
      </c>
      <c r="B206" s="121"/>
      <c r="C206" s="121"/>
      <c r="D206" s="122"/>
      <c r="E206" s="122"/>
      <c r="F206" s="122"/>
      <c r="G206" s="272"/>
    </row>
    <row r="207" spans="1:7">
      <c r="A207" s="122" t="s">
        <v>70</v>
      </c>
      <c r="B207" s="121"/>
      <c r="C207" s="121"/>
      <c r="D207" s="122"/>
      <c r="E207" s="122"/>
      <c r="F207" s="122"/>
      <c r="G207" s="272"/>
    </row>
    <row r="208" spans="1:7">
      <c r="A208" s="123" t="s">
        <v>90</v>
      </c>
      <c r="B208" s="121"/>
      <c r="C208" s="121"/>
      <c r="D208" s="122"/>
      <c r="E208" s="122"/>
      <c r="F208" s="122"/>
      <c r="G208" s="272"/>
    </row>
    <row r="209" spans="1:7">
      <c r="A209" s="123" t="s">
        <v>217</v>
      </c>
      <c r="B209" s="124"/>
      <c r="C209" s="124"/>
      <c r="D209" s="123"/>
      <c r="E209" s="123"/>
      <c r="F209" s="123"/>
      <c r="G209" s="272"/>
    </row>
  </sheetData>
  <pageMargins left="0.75" right="0.75" top="1" bottom="1" header="0.5" footer="0.5"/>
  <pageSetup orientation="portrait" r:id="rId1"/>
  <headerFooter alignWithMargins="0"/>
  <ignoredErrors>
    <ignoredError sqref="E159 E161:E162 D160 D163" formulaRange="1"/>
    <ignoredError sqref="F164:G164 F166:G1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3ADE-507F-4B7F-B09B-77C6E87A4A44}">
  <dimension ref="A1:BQ209"/>
  <sheetViews>
    <sheetView topLeftCell="A148" zoomScale="110" zoomScaleNormal="110" workbookViewId="0">
      <selection activeCell="F161" sqref="F161"/>
    </sheetView>
  </sheetViews>
  <sheetFormatPr defaultRowHeight="11.4"/>
  <cols>
    <col min="1" max="1" width="78.88671875" style="74" customWidth="1"/>
    <col min="2" max="3" width="10.44140625" style="119" customWidth="1"/>
    <col min="4" max="7" width="9.88671875" style="74" customWidth="1"/>
    <col min="8" max="8" width="75.77734375" style="74" customWidth="1"/>
    <col min="9" max="9" width="8.88671875" style="74"/>
    <col min="10" max="10" width="17.21875" style="129" customWidth="1"/>
    <col min="11" max="11" width="50.5546875" style="129" customWidth="1"/>
    <col min="12" max="16384" width="8.88671875" style="74"/>
  </cols>
  <sheetData>
    <row r="1" spans="1:11" ht="22.8" thickBot="1">
      <c r="A1" s="386" t="s">
        <v>459</v>
      </c>
      <c r="B1" s="387"/>
      <c r="C1" s="77"/>
      <c r="D1" s="70" t="s">
        <v>481</v>
      </c>
      <c r="E1" s="70"/>
      <c r="F1" s="70"/>
      <c r="G1" s="70"/>
      <c r="H1" s="70"/>
    </row>
    <row r="2" spans="1:11" ht="13.8" thickTop="1">
      <c r="A2" s="29" t="s">
        <v>483</v>
      </c>
      <c r="B2" s="77"/>
      <c r="C2" s="77"/>
      <c r="D2" s="70" t="s">
        <v>108</v>
      </c>
      <c r="E2" s="70"/>
      <c r="F2" s="70"/>
      <c r="G2" s="70"/>
      <c r="H2" s="70"/>
    </row>
    <row r="3" spans="1:11" ht="13.2">
      <c r="A3" s="78"/>
      <c r="B3" s="77"/>
      <c r="C3" s="77"/>
      <c r="D3" s="70" t="s">
        <v>109</v>
      </c>
      <c r="E3" s="70"/>
      <c r="F3" s="70"/>
      <c r="G3" s="70"/>
      <c r="H3" s="70"/>
    </row>
    <row r="4" spans="1:11" ht="13.2">
      <c r="A4" s="30"/>
      <c r="B4" s="77"/>
      <c r="C4" s="77"/>
      <c r="D4" s="70" t="s">
        <v>482</v>
      </c>
      <c r="E4" s="70"/>
      <c r="F4" s="70"/>
      <c r="G4" s="70"/>
      <c r="H4" s="70"/>
    </row>
    <row r="5" spans="1:11" s="71" customFormat="1">
      <c r="B5" s="79"/>
      <c r="C5" s="79"/>
      <c r="J5" s="128"/>
      <c r="K5" s="128"/>
    </row>
    <row r="6" spans="1:11" s="71" customFormat="1" ht="12">
      <c r="B6" s="79"/>
      <c r="C6" s="79"/>
      <c r="D6" s="163" t="s">
        <v>8</v>
      </c>
      <c r="E6" s="163" t="s">
        <v>9</v>
      </c>
      <c r="F6" s="80" t="s">
        <v>36</v>
      </c>
      <c r="G6" s="81" t="s">
        <v>36</v>
      </c>
      <c r="H6" s="72" t="s">
        <v>124</v>
      </c>
      <c r="J6" s="128"/>
      <c r="K6" s="128"/>
    </row>
    <row r="7" spans="1:11" s="71" customFormat="1" ht="12">
      <c r="B7" s="180" t="s">
        <v>21</v>
      </c>
      <c r="C7" s="82"/>
      <c r="D7" s="164" t="s">
        <v>25</v>
      </c>
      <c r="E7" s="164" t="s">
        <v>25</v>
      </c>
      <c r="F7" s="80" t="s">
        <v>37</v>
      </c>
      <c r="G7" s="81" t="s">
        <v>37</v>
      </c>
      <c r="J7" s="128"/>
      <c r="K7" s="128"/>
    </row>
    <row r="8" spans="1:11" s="71" customFormat="1" ht="12">
      <c r="B8" s="180" t="s">
        <v>22</v>
      </c>
      <c r="C8" s="82"/>
      <c r="D8" s="164" t="s">
        <v>26</v>
      </c>
      <c r="E8" s="164" t="s">
        <v>23</v>
      </c>
      <c r="F8" s="80" t="s">
        <v>38</v>
      </c>
      <c r="G8" s="81" t="s">
        <v>38</v>
      </c>
      <c r="J8" s="128"/>
      <c r="K8" s="128"/>
    </row>
    <row r="9" spans="1:11" s="71" customFormat="1" ht="12">
      <c r="B9" s="180" t="s">
        <v>55</v>
      </c>
      <c r="C9" s="82"/>
      <c r="D9" s="164" t="s">
        <v>24</v>
      </c>
      <c r="E9" s="164" t="s">
        <v>24</v>
      </c>
      <c r="F9" s="80" t="s">
        <v>39</v>
      </c>
      <c r="G9" s="81" t="s">
        <v>39</v>
      </c>
      <c r="J9" s="128"/>
      <c r="K9" s="128"/>
    </row>
    <row r="10" spans="1:11" s="71" customFormat="1" ht="91.8">
      <c r="A10" s="83" t="s">
        <v>10</v>
      </c>
      <c r="B10" s="268">
        <v>1</v>
      </c>
      <c r="C10" s="181"/>
      <c r="D10" s="311">
        <f>SUM(D11:D14)</f>
        <v>2134</v>
      </c>
      <c r="E10" s="311">
        <f t="shared" ref="E10:G10" si="0">SUM(E11:E14)</f>
        <v>663</v>
      </c>
      <c r="F10" s="308">
        <f t="shared" si="0"/>
        <v>300</v>
      </c>
      <c r="G10" s="312">
        <f t="shared" si="0"/>
        <v>0</v>
      </c>
      <c r="H10" s="213" t="s">
        <v>112</v>
      </c>
      <c r="J10" s="128"/>
      <c r="K10" s="128"/>
    </row>
    <row r="11" spans="1:11" ht="34.200000000000003">
      <c r="A11" s="84" t="s">
        <v>0</v>
      </c>
      <c r="B11" s="182">
        <v>1.1000000000000001</v>
      </c>
      <c r="C11" s="230"/>
      <c r="D11" s="165">
        <v>2134</v>
      </c>
      <c r="E11" s="165">
        <v>597</v>
      </c>
      <c r="F11" s="31">
        <v>300</v>
      </c>
      <c r="G11" s="14"/>
      <c r="H11" s="214" t="s">
        <v>113</v>
      </c>
    </row>
    <row r="12" spans="1:11">
      <c r="A12" s="85" t="s">
        <v>158</v>
      </c>
      <c r="B12" s="182">
        <v>1.1100000000000001</v>
      </c>
      <c r="C12" s="230"/>
      <c r="D12" s="165"/>
      <c r="E12" s="165">
        <v>12</v>
      </c>
      <c r="F12" s="31"/>
      <c r="G12" s="14"/>
      <c r="H12" s="214"/>
    </row>
    <row r="13" spans="1:11" ht="34.200000000000003">
      <c r="A13" s="84" t="s">
        <v>111</v>
      </c>
      <c r="B13" s="192">
        <v>1.2</v>
      </c>
      <c r="C13" s="223"/>
      <c r="D13" s="165"/>
      <c r="E13" s="165">
        <v>54</v>
      </c>
      <c r="F13" s="31"/>
      <c r="G13" s="14"/>
      <c r="H13" s="214" t="s">
        <v>114</v>
      </c>
    </row>
    <row r="14" spans="1:11" ht="12" thickBot="1">
      <c r="A14" s="179" t="s">
        <v>159</v>
      </c>
      <c r="B14" s="184">
        <v>1.21</v>
      </c>
      <c r="C14" s="225"/>
      <c r="D14" s="170"/>
      <c r="E14" s="170"/>
      <c r="F14" s="139"/>
      <c r="G14" s="140"/>
      <c r="H14" s="215"/>
    </row>
    <row r="15" spans="1:11">
      <c r="A15" s="89"/>
      <c r="B15" s="185"/>
      <c r="C15" s="74"/>
      <c r="D15" s="167"/>
      <c r="E15" s="167"/>
      <c r="F15" s="32"/>
      <c r="G15" s="15"/>
      <c r="H15" s="130"/>
    </row>
    <row r="16" spans="1:11" ht="13.2">
      <c r="A16" s="89"/>
      <c r="B16" s="185"/>
      <c r="C16" s="45"/>
      <c r="D16" s="167"/>
      <c r="E16" s="167"/>
      <c r="F16" s="32"/>
      <c r="G16" s="15"/>
      <c r="H16" s="130"/>
    </row>
    <row r="17" spans="1:10" ht="117" customHeight="1">
      <c r="A17" s="92" t="s">
        <v>11</v>
      </c>
      <c r="B17" s="269">
        <v>2</v>
      </c>
      <c r="C17" s="186"/>
      <c r="D17" s="313">
        <f>SUM(D18:D53)</f>
        <v>956</v>
      </c>
      <c r="E17" s="313">
        <f t="shared" ref="E17:G17" si="1">SUM(E18:E53)</f>
        <v>1116</v>
      </c>
      <c r="F17" s="309">
        <f t="shared" si="1"/>
        <v>118</v>
      </c>
      <c r="G17" s="314">
        <f t="shared" si="1"/>
        <v>0</v>
      </c>
      <c r="H17" s="213" t="s">
        <v>476</v>
      </c>
      <c r="I17" s="130"/>
    </row>
    <row r="18" spans="1:10" ht="22.8">
      <c r="A18" s="93" t="s">
        <v>50</v>
      </c>
      <c r="B18" s="194">
        <v>2.1</v>
      </c>
      <c r="C18" s="187"/>
      <c r="D18" s="168">
        <v>142</v>
      </c>
      <c r="E18" s="168"/>
      <c r="F18" s="33"/>
      <c r="G18" s="17"/>
      <c r="H18" s="214" t="s">
        <v>224</v>
      </c>
      <c r="I18" s="130"/>
    </row>
    <row r="19" spans="1:10">
      <c r="A19" s="87" t="s">
        <v>81</v>
      </c>
      <c r="B19" s="188">
        <v>2.11</v>
      </c>
      <c r="C19" s="188"/>
      <c r="D19" s="166">
        <v>467</v>
      </c>
      <c r="E19" s="166">
        <v>572</v>
      </c>
      <c r="F19" s="34"/>
      <c r="G19" s="16"/>
      <c r="H19" s="214"/>
      <c r="I19" s="130"/>
    </row>
    <row r="20" spans="1:10" ht="41.4" customHeight="1">
      <c r="A20" s="96" t="s">
        <v>129</v>
      </c>
      <c r="B20" s="189">
        <v>2.1110000000000002</v>
      </c>
      <c r="C20" s="189"/>
      <c r="D20" s="166"/>
      <c r="E20" s="166"/>
      <c r="F20" s="34">
        <v>50</v>
      </c>
      <c r="G20" s="16"/>
      <c r="H20" s="212" t="s">
        <v>225</v>
      </c>
      <c r="I20" s="130"/>
    </row>
    <row r="21" spans="1:10">
      <c r="A21" s="145" t="s">
        <v>125</v>
      </c>
      <c r="B21" s="190">
        <v>2.1111</v>
      </c>
      <c r="C21" s="190"/>
      <c r="D21" s="165"/>
      <c r="E21" s="165">
        <v>75</v>
      </c>
      <c r="F21" s="31"/>
      <c r="G21" s="16"/>
      <c r="H21" s="214" t="s">
        <v>226</v>
      </c>
      <c r="I21" s="130"/>
    </row>
    <row r="22" spans="1:10">
      <c r="A22" s="97" t="s">
        <v>20</v>
      </c>
      <c r="B22" s="191">
        <v>2.1120000000000001</v>
      </c>
      <c r="C22" s="191"/>
      <c r="D22" s="165"/>
      <c r="E22" s="165"/>
      <c r="F22" s="31"/>
      <c r="G22" s="14"/>
      <c r="H22" s="214" t="s">
        <v>227</v>
      </c>
      <c r="I22" s="130"/>
    </row>
    <row r="23" spans="1:10" ht="55.2" customHeight="1">
      <c r="A23" s="146" t="s">
        <v>233</v>
      </c>
      <c r="B23" s="190">
        <v>2.1120999999999999</v>
      </c>
      <c r="C23" s="190"/>
      <c r="D23" s="165">
        <v>20</v>
      </c>
      <c r="E23" s="165"/>
      <c r="F23" s="31"/>
      <c r="G23" s="14"/>
      <c r="H23" s="214" t="s">
        <v>228</v>
      </c>
      <c r="I23" s="130"/>
      <c r="J23" s="130"/>
    </row>
    <row r="24" spans="1:10" ht="39.6" customHeight="1">
      <c r="A24" s="146" t="s">
        <v>234</v>
      </c>
      <c r="B24" s="190">
        <v>2.1122000000000001</v>
      </c>
      <c r="C24" s="190"/>
      <c r="D24" s="165"/>
      <c r="E24" s="165"/>
      <c r="F24" s="31"/>
      <c r="G24" s="14"/>
      <c r="H24" s="214" t="s">
        <v>231</v>
      </c>
      <c r="I24" s="130"/>
      <c r="J24" s="130"/>
    </row>
    <row r="25" spans="1:10">
      <c r="A25" s="97" t="s">
        <v>115</v>
      </c>
      <c r="B25" s="191">
        <v>2.113</v>
      </c>
      <c r="C25" s="191"/>
      <c r="D25" s="165"/>
      <c r="E25" s="165"/>
      <c r="F25" s="31"/>
      <c r="G25" s="14"/>
      <c r="H25" s="214"/>
      <c r="I25" s="130"/>
    </row>
    <row r="26" spans="1:10">
      <c r="A26" s="147" t="s">
        <v>126</v>
      </c>
      <c r="B26" s="190">
        <v>2.1131000000000002</v>
      </c>
      <c r="C26" s="190"/>
      <c r="D26" s="165"/>
      <c r="E26" s="165">
        <v>21</v>
      </c>
      <c r="F26" s="31"/>
      <c r="G26" s="14"/>
      <c r="H26" s="214" t="s">
        <v>232</v>
      </c>
      <c r="I26" s="130"/>
    </row>
    <row r="27" spans="1:10" ht="22.8">
      <c r="A27" s="147" t="s">
        <v>235</v>
      </c>
      <c r="B27" s="190">
        <v>2.1132</v>
      </c>
      <c r="C27" s="190"/>
      <c r="D27" s="165"/>
      <c r="E27" s="165"/>
      <c r="F27" s="31"/>
      <c r="G27" s="14"/>
      <c r="H27" s="216" t="s">
        <v>236</v>
      </c>
      <c r="I27" s="130"/>
    </row>
    <row r="28" spans="1:10">
      <c r="A28" s="147" t="s">
        <v>271</v>
      </c>
      <c r="B28" s="190">
        <v>2.1133000000000002</v>
      </c>
      <c r="C28" s="190"/>
      <c r="D28" s="165"/>
      <c r="E28" s="165"/>
      <c r="F28" s="31"/>
      <c r="G28" s="14"/>
      <c r="H28" s="216" t="s">
        <v>237</v>
      </c>
      <c r="I28" s="130"/>
    </row>
    <row r="29" spans="1:10" ht="34.200000000000003">
      <c r="A29" s="148" t="s">
        <v>82</v>
      </c>
      <c r="B29" s="192">
        <v>2.12</v>
      </c>
      <c r="C29" s="192"/>
      <c r="D29" s="165">
        <v>243</v>
      </c>
      <c r="E29" s="165">
        <v>321</v>
      </c>
      <c r="F29" s="31">
        <v>2</v>
      </c>
      <c r="G29" s="14"/>
      <c r="H29" s="216" t="s">
        <v>238</v>
      </c>
      <c r="I29" s="131"/>
    </row>
    <row r="30" spans="1:10">
      <c r="A30" s="98" t="s">
        <v>52</v>
      </c>
      <c r="B30" s="192">
        <v>2.2000000000000002</v>
      </c>
      <c r="C30" s="183"/>
      <c r="D30" s="165" t="s">
        <v>51</v>
      </c>
      <c r="E30" s="165"/>
      <c r="F30" s="31"/>
      <c r="G30" s="14"/>
      <c r="H30" s="217"/>
      <c r="I30" s="130"/>
    </row>
    <row r="31" spans="1:10" ht="22.8">
      <c r="A31" s="99" t="s">
        <v>160</v>
      </c>
      <c r="B31" s="188">
        <v>2.21</v>
      </c>
      <c r="C31" s="188"/>
      <c r="D31" s="166"/>
      <c r="E31" s="166"/>
      <c r="F31" s="34">
        <v>3</v>
      </c>
      <c r="G31" s="16"/>
      <c r="H31" s="213" t="s">
        <v>218</v>
      </c>
      <c r="I31" s="130"/>
    </row>
    <row r="32" spans="1:10" ht="104.4" customHeight="1">
      <c r="A32" s="99" t="s">
        <v>239</v>
      </c>
      <c r="B32" s="188">
        <v>2.2200000000000002</v>
      </c>
      <c r="C32" s="188"/>
      <c r="D32" s="166"/>
      <c r="E32" s="166"/>
      <c r="F32" s="34"/>
      <c r="G32" s="16"/>
      <c r="H32" s="216" t="s">
        <v>240</v>
      </c>
      <c r="I32" s="130"/>
    </row>
    <row r="33" spans="1:9" ht="13.2" customHeight="1">
      <c r="A33" s="149" t="s">
        <v>460</v>
      </c>
      <c r="B33" s="189">
        <v>2.2210000000000001</v>
      </c>
      <c r="C33" s="189"/>
      <c r="D33" s="166"/>
      <c r="E33" s="166"/>
      <c r="F33" s="34"/>
      <c r="G33" s="16"/>
      <c r="H33" s="216" t="s">
        <v>136</v>
      </c>
      <c r="I33" s="130"/>
    </row>
    <row r="34" spans="1:9" ht="27.6" customHeight="1">
      <c r="A34" s="96" t="s">
        <v>241</v>
      </c>
      <c r="B34" s="189">
        <v>2.222</v>
      </c>
      <c r="C34" s="189"/>
      <c r="D34" s="166"/>
      <c r="E34" s="166"/>
      <c r="F34" s="34"/>
      <c r="G34" s="16"/>
      <c r="H34" s="216" t="s">
        <v>133</v>
      </c>
      <c r="I34" s="130"/>
    </row>
    <row r="35" spans="1:9">
      <c r="A35" s="87" t="s">
        <v>393</v>
      </c>
      <c r="B35" s="189">
        <v>2.23</v>
      </c>
      <c r="C35" s="188"/>
      <c r="D35" s="166"/>
      <c r="E35" s="166"/>
      <c r="F35" s="34"/>
      <c r="G35" s="16"/>
      <c r="H35" s="214"/>
      <c r="I35" s="130"/>
    </row>
    <row r="36" spans="1:9">
      <c r="A36" s="96" t="s">
        <v>139</v>
      </c>
      <c r="B36" s="189">
        <v>2.2309999999999999</v>
      </c>
      <c r="C36" s="189"/>
      <c r="D36" s="166"/>
      <c r="E36" s="166"/>
      <c r="F36" s="34"/>
      <c r="G36" s="16"/>
      <c r="H36" s="214" t="s">
        <v>461</v>
      </c>
      <c r="I36" s="131"/>
    </row>
    <row r="37" spans="1:9" ht="22.8">
      <c r="A37" s="87" t="s">
        <v>140</v>
      </c>
      <c r="B37" s="188">
        <v>2.2400000000000002</v>
      </c>
      <c r="C37" s="188"/>
      <c r="D37" s="166"/>
      <c r="E37" s="166">
        <v>123</v>
      </c>
      <c r="F37" s="34"/>
      <c r="G37" s="16"/>
      <c r="H37" s="129" t="s">
        <v>242</v>
      </c>
      <c r="I37" s="130"/>
    </row>
    <row r="38" spans="1:9" ht="22.8">
      <c r="A38" s="96" t="s">
        <v>138</v>
      </c>
      <c r="B38" s="189">
        <v>2.2410000000000001</v>
      </c>
      <c r="C38" s="189"/>
      <c r="D38" s="166"/>
      <c r="E38" s="166"/>
      <c r="F38" s="34"/>
      <c r="G38" s="16"/>
      <c r="H38" s="214" t="s">
        <v>242</v>
      </c>
      <c r="I38" s="131"/>
    </row>
    <row r="39" spans="1:9">
      <c r="A39" s="87" t="s">
        <v>143</v>
      </c>
      <c r="B39" s="188">
        <v>2.27</v>
      </c>
      <c r="C39" s="188"/>
      <c r="D39" s="166">
        <v>32</v>
      </c>
      <c r="E39" s="166"/>
      <c r="F39" s="34"/>
      <c r="G39" s="16"/>
      <c r="H39" s="216"/>
      <c r="I39" s="130"/>
    </row>
    <row r="40" spans="1:9">
      <c r="A40" s="95" t="s">
        <v>144</v>
      </c>
      <c r="B40" s="188">
        <v>2.2999999999999998</v>
      </c>
      <c r="C40" s="193"/>
      <c r="D40" s="166"/>
      <c r="E40" s="166"/>
      <c r="F40" s="34">
        <v>56</v>
      </c>
      <c r="G40" s="16"/>
      <c r="H40" s="214"/>
      <c r="I40" s="130"/>
    </row>
    <row r="41" spans="1:9" ht="57">
      <c r="A41" s="99" t="s">
        <v>18</v>
      </c>
      <c r="B41" s="188">
        <v>2.31</v>
      </c>
      <c r="C41" s="188"/>
      <c r="D41" s="166"/>
      <c r="E41" s="166"/>
      <c r="F41" s="34"/>
      <c r="G41" s="16"/>
      <c r="H41" s="216" t="s">
        <v>219</v>
      </c>
      <c r="I41" s="130"/>
    </row>
    <row r="42" spans="1:9" ht="45.6">
      <c r="A42" s="99" t="s">
        <v>1</v>
      </c>
      <c r="B42" s="188">
        <v>2.3199999999999998</v>
      </c>
      <c r="C42" s="188"/>
      <c r="D42" s="166"/>
      <c r="E42" s="166"/>
      <c r="F42" s="34"/>
      <c r="G42" s="16"/>
      <c r="H42" s="213" t="s">
        <v>243</v>
      </c>
      <c r="I42" s="131"/>
    </row>
    <row r="43" spans="1:9" ht="22.8">
      <c r="A43" s="125" t="s">
        <v>147</v>
      </c>
      <c r="B43" s="194">
        <v>2.33</v>
      </c>
      <c r="C43" s="194"/>
      <c r="D43" s="168">
        <v>33</v>
      </c>
      <c r="E43" s="168"/>
      <c r="F43" s="33"/>
      <c r="G43" s="17"/>
      <c r="H43" s="214" t="s">
        <v>244</v>
      </c>
      <c r="I43" s="131"/>
    </row>
    <row r="44" spans="1:9">
      <c r="A44" s="133" t="s">
        <v>53</v>
      </c>
      <c r="B44" s="195">
        <v>2.331</v>
      </c>
      <c r="C44" s="195"/>
      <c r="D44" s="168"/>
      <c r="E44" s="168"/>
      <c r="F44" s="33"/>
      <c r="G44" s="17"/>
      <c r="H44" s="216" t="s">
        <v>117</v>
      </c>
      <c r="I44" s="131"/>
    </row>
    <row r="45" spans="1:9" ht="22.8">
      <c r="A45" s="133" t="s">
        <v>54</v>
      </c>
      <c r="B45" s="195">
        <v>2.3319999999999999</v>
      </c>
      <c r="C45" s="195"/>
      <c r="D45" s="168"/>
      <c r="E45" s="168"/>
      <c r="F45" s="33"/>
      <c r="G45" s="17"/>
      <c r="H45" s="216" t="s">
        <v>220</v>
      </c>
      <c r="I45" s="131"/>
    </row>
    <row r="46" spans="1:9" ht="73.2" customHeight="1">
      <c r="A46" s="133" t="s">
        <v>59</v>
      </c>
      <c r="B46" s="195">
        <v>2.3330000000000002</v>
      </c>
      <c r="C46" s="195"/>
      <c r="D46" s="168"/>
      <c r="E46" s="168"/>
      <c r="F46" s="33"/>
      <c r="G46" s="17"/>
      <c r="H46" s="216" t="s">
        <v>221</v>
      </c>
      <c r="I46" s="131"/>
    </row>
    <row r="47" spans="1:9" ht="32.4" customHeight="1">
      <c r="A47" s="125" t="s">
        <v>245</v>
      </c>
      <c r="B47" s="194">
        <v>2.34</v>
      </c>
      <c r="C47" s="194"/>
      <c r="D47" s="168"/>
      <c r="E47" s="168"/>
      <c r="F47" s="33"/>
      <c r="G47" s="17"/>
      <c r="H47" s="226" t="s">
        <v>246</v>
      </c>
      <c r="I47" s="131"/>
    </row>
    <row r="48" spans="1:9" ht="57">
      <c r="A48" s="125" t="s">
        <v>56</v>
      </c>
      <c r="B48" s="194">
        <v>2.35</v>
      </c>
      <c r="C48" s="194"/>
      <c r="D48" s="168"/>
      <c r="E48" s="168"/>
      <c r="F48" s="33"/>
      <c r="G48" s="17"/>
      <c r="H48" s="216" t="s">
        <v>247</v>
      </c>
      <c r="I48" s="131"/>
    </row>
    <row r="49" spans="1:9" ht="22.8">
      <c r="A49" s="125" t="s">
        <v>120</v>
      </c>
      <c r="B49" s="194">
        <v>2.36</v>
      </c>
      <c r="C49" s="194"/>
      <c r="D49" s="168"/>
      <c r="E49" s="168"/>
      <c r="F49" s="33"/>
      <c r="G49" s="17"/>
      <c r="H49" s="214" t="s">
        <v>222</v>
      </c>
      <c r="I49" s="131"/>
    </row>
    <row r="50" spans="1:9" ht="28.8" customHeight="1">
      <c r="A50" s="160" t="s">
        <v>121</v>
      </c>
      <c r="B50" s="195">
        <v>2.3610000000000002</v>
      </c>
      <c r="C50" s="195"/>
      <c r="D50" s="168"/>
      <c r="E50" s="168"/>
      <c r="F50" s="33"/>
      <c r="G50" s="17"/>
      <c r="H50" s="216" t="s">
        <v>121</v>
      </c>
    </row>
    <row r="51" spans="1:9" ht="22.8">
      <c r="A51" s="160" t="s">
        <v>122</v>
      </c>
      <c r="B51" s="195">
        <v>2.3620000000000001</v>
      </c>
      <c r="C51" s="195"/>
      <c r="D51" s="168"/>
      <c r="E51" s="168"/>
      <c r="F51" s="33">
        <v>7</v>
      </c>
      <c r="G51" s="17"/>
      <c r="H51" s="216" t="s">
        <v>122</v>
      </c>
    </row>
    <row r="52" spans="1:9" ht="30.6" customHeight="1">
      <c r="A52" s="125" t="s">
        <v>248</v>
      </c>
      <c r="B52" s="194">
        <v>2.37</v>
      </c>
      <c r="C52" s="194"/>
      <c r="D52" s="168"/>
      <c r="E52" s="168"/>
      <c r="F52" s="33"/>
      <c r="G52" s="17"/>
      <c r="H52" s="216" t="s">
        <v>249</v>
      </c>
    </row>
    <row r="53" spans="1:9" ht="23.4" thickBot="1">
      <c r="A53" s="178" t="s">
        <v>152</v>
      </c>
      <c r="B53" s="184">
        <v>2.9</v>
      </c>
      <c r="C53" s="196"/>
      <c r="D53" s="170">
        <v>19</v>
      </c>
      <c r="E53" s="170">
        <v>4</v>
      </c>
      <c r="F53" s="139"/>
      <c r="G53" s="140"/>
      <c r="H53" s="218" t="s">
        <v>223</v>
      </c>
    </row>
    <row r="54" spans="1:9">
      <c r="A54" s="89"/>
      <c r="B54" s="185"/>
      <c r="C54" s="185"/>
      <c r="D54" s="167"/>
      <c r="E54" s="167"/>
      <c r="F54" s="32"/>
      <c r="G54" s="15"/>
      <c r="H54" s="129"/>
    </row>
    <row r="55" spans="1:9" ht="13.2">
      <c r="A55" s="89"/>
      <c r="B55" s="185"/>
      <c r="C55" s="45"/>
      <c r="D55" s="167"/>
      <c r="E55" s="167"/>
      <c r="F55" s="32"/>
      <c r="G55" s="15"/>
      <c r="H55" s="129"/>
    </row>
    <row r="56" spans="1:9" ht="12">
      <c r="A56" s="92" t="s">
        <v>12</v>
      </c>
      <c r="B56" s="269">
        <v>3</v>
      </c>
      <c r="C56" s="185"/>
      <c r="D56" s="313">
        <f>SUM(D57:D102,D104,D113)</f>
        <v>6737</v>
      </c>
      <c r="E56" s="313">
        <f t="shared" ref="E56:G56" si="2">SUM(E57:E102,E104,E113)</f>
        <v>3057</v>
      </c>
      <c r="F56" s="309">
        <f t="shared" si="2"/>
        <v>10</v>
      </c>
      <c r="G56" s="314">
        <f t="shared" si="2"/>
        <v>0</v>
      </c>
      <c r="H56" s="192"/>
    </row>
    <row r="57" spans="1:9" ht="22.8">
      <c r="A57" s="93" t="s">
        <v>162</v>
      </c>
      <c r="B57" s="194">
        <v>3.1</v>
      </c>
      <c r="C57" s="187"/>
      <c r="D57" s="168">
        <v>6729</v>
      </c>
      <c r="E57" s="168">
        <v>2587</v>
      </c>
      <c r="F57" s="143"/>
      <c r="G57" s="144"/>
      <c r="H57" s="213" t="s">
        <v>250</v>
      </c>
    </row>
    <row r="58" spans="1:9" ht="114">
      <c r="A58" s="151" t="s">
        <v>253</v>
      </c>
      <c r="B58" s="207">
        <v>3.11</v>
      </c>
      <c r="C58" s="207"/>
      <c r="D58" s="168"/>
      <c r="E58" s="168"/>
      <c r="F58" s="143"/>
      <c r="G58" s="144"/>
      <c r="H58" s="213" t="s">
        <v>251</v>
      </c>
    </row>
    <row r="59" spans="1:9" ht="22.8">
      <c r="A59" s="152" t="s">
        <v>254</v>
      </c>
      <c r="B59" s="194">
        <v>3.12</v>
      </c>
      <c r="C59" s="194"/>
      <c r="D59" s="168"/>
      <c r="E59" s="168"/>
      <c r="F59" s="143"/>
      <c r="G59" s="144"/>
      <c r="H59" s="213" t="s">
        <v>266</v>
      </c>
    </row>
    <row r="60" spans="1:9">
      <c r="A60" s="153" t="s">
        <v>255</v>
      </c>
      <c r="B60" s="195">
        <v>3.121</v>
      </c>
      <c r="C60" s="195"/>
      <c r="D60" s="168"/>
      <c r="E60" s="168">
        <v>5</v>
      </c>
      <c r="F60" s="143"/>
      <c r="G60" s="144"/>
      <c r="H60" s="213"/>
    </row>
    <row r="61" spans="1:9">
      <c r="A61" s="153" t="s">
        <v>256</v>
      </c>
      <c r="B61" s="195">
        <v>3.1219999999999999</v>
      </c>
      <c r="C61" s="195"/>
      <c r="D61" s="168"/>
      <c r="E61" s="168">
        <v>80</v>
      </c>
      <c r="F61" s="143"/>
      <c r="G61" s="144"/>
      <c r="H61" s="213"/>
    </row>
    <row r="62" spans="1:9">
      <c r="A62" s="153" t="s">
        <v>257</v>
      </c>
      <c r="B62" s="195">
        <v>3.1230000000000002</v>
      </c>
      <c r="C62" s="195"/>
      <c r="D62" s="168"/>
      <c r="E62" s="168">
        <v>72</v>
      </c>
      <c r="F62" s="143"/>
      <c r="G62" s="144"/>
      <c r="H62" s="213"/>
    </row>
    <row r="63" spans="1:9" ht="22.8">
      <c r="A63" s="153" t="s">
        <v>258</v>
      </c>
      <c r="B63" s="195">
        <v>3.1240000000000001</v>
      </c>
      <c r="C63" s="195"/>
      <c r="D63" s="168"/>
      <c r="E63" s="168">
        <v>55</v>
      </c>
      <c r="F63" s="143"/>
      <c r="G63" s="144"/>
      <c r="H63" s="213" t="s">
        <v>267</v>
      </c>
    </row>
    <row r="64" spans="1:9" ht="22.8">
      <c r="A64" s="153" t="s">
        <v>259</v>
      </c>
      <c r="B64" s="195">
        <v>3.125</v>
      </c>
      <c r="C64" s="195"/>
      <c r="D64" s="168"/>
      <c r="E64" s="168"/>
      <c r="F64" s="143"/>
      <c r="G64" s="144"/>
      <c r="H64" s="213" t="s">
        <v>268</v>
      </c>
    </row>
    <row r="65" spans="1:8" ht="45.6">
      <c r="A65" s="154" t="s">
        <v>260</v>
      </c>
      <c r="B65" s="197">
        <v>3.1251000000000002</v>
      </c>
      <c r="C65" s="197"/>
      <c r="D65" s="168"/>
      <c r="E65" s="168">
        <v>2</v>
      </c>
      <c r="F65" s="143"/>
      <c r="G65" s="144"/>
      <c r="H65" s="213" t="s">
        <v>269</v>
      </c>
    </row>
    <row r="66" spans="1:8">
      <c r="A66" s="154" t="s">
        <v>261</v>
      </c>
      <c r="B66" s="197">
        <v>3.1252</v>
      </c>
      <c r="C66" s="197"/>
      <c r="D66" s="168"/>
      <c r="E66" s="168"/>
      <c r="F66" s="143"/>
      <c r="G66" s="144"/>
      <c r="H66" s="213"/>
    </row>
    <row r="67" spans="1:8">
      <c r="A67" s="154" t="s">
        <v>262</v>
      </c>
      <c r="B67" s="197">
        <v>3.1253000000000002</v>
      </c>
      <c r="C67" s="197"/>
      <c r="D67" s="168"/>
      <c r="E67" s="168">
        <v>34</v>
      </c>
      <c r="F67" s="143"/>
      <c r="G67" s="144"/>
      <c r="H67" s="213" t="s">
        <v>270</v>
      </c>
    </row>
    <row r="68" spans="1:8">
      <c r="A68" s="154" t="s">
        <v>263</v>
      </c>
      <c r="B68" s="197">
        <v>3.1254</v>
      </c>
      <c r="C68" s="197"/>
      <c r="D68" s="168"/>
      <c r="E68" s="168">
        <v>2</v>
      </c>
      <c r="F68" s="143"/>
      <c r="G68" s="144"/>
      <c r="H68" s="213"/>
    </row>
    <row r="69" spans="1:8">
      <c r="A69" s="154" t="s">
        <v>264</v>
      </c>
      <c r="B69" s="197">
        <v>3.1255000000000002</v>
      </c>
      <c r="C69" s="197"/>
      <c r="D69" s="168"/>
      <c r="E69" s="168">
        <v>80</v>
      </c>
      <c r="F69" s="143"/>
      <c r="G69" s="144"/>
      <c r="H69" s="213"/>
    </row>
    <row r="70" spans="1:8">
      <c r="A70" s="153" t="s">
        <v>265</v>
      </c>
      <c r="B70" s="195">
        <v>3.1259999999999999</v>
      </c>
      <c r="C70" s="195"/>
      <c r="D70" s="168"/>
      <c r="E70" s="168">
        <v>90</v>
      </c>
      <c r="F70" s="143"/>
      <c r="G70" s="144"/>
      <c r="H70" s="213"/>
    </row>
    <row r="71" spans="1:8">
      <c r="A71" s="154" t="s">
        <v>272</v>
      </c>
      <c r="B71" s="197">
        <v>3.1261000000000001</v>
      </c>
      <c r="C71" s="197"/>
      <c r="D71" s="168"/>
      <c r="E71" s="168">
        <v>3</v>
      </c>
      <c r="F71" s="143"/>
      <c r="G71" s="144"/>
      <c r="H71" s="213"/>
    </row>
    <row r="72" spans="1:8">
      <c r="A72" s="154" t="s">
        <v>273</v>
      </c>
      <c r="B72" s="197">
        <v>3.1261999999999999</v>
      </c>
      <c r="C72" s="197"/>
      <c r="D72" s="168"/>
      <c r="E72" s="168">
        <v>3</v>
      </c>
      <c r="F72" s="143"/>
      <c r="G72" s="144"/>
      <c r="H72" s="213"/>
    </row>
    <row r="73" spans="1:8" ht="22.8">
      <c r="A73" s="155" t="s">
        <v>274</v>
      </c>
      <c r="B73" s="197">
        <v>3.1263000000000001</v>
      </c>
      <c r="C73" s="197"/>
      <c r="D73" s="168"/>
      <c r="E73" s="168"/>
      <c r="F73" s="143"/>
      <c r="G73" s="144"/>
      <c r="H73" s="213" t="s">
        <v>282</v>
      </c>
    </row>
    <row r="74" spans="1:8" ht="22.8">
      <c r="A74" s="153" t="s">
        <v>275</v>
      </c>
      <c r="B74" s="194">
        <v>3.13</v>
      </c>
      <c r="C74" s="194"/>
      <c r="D74" s="168"/>
      <c r="E74" s="168"/>
      <c r="F74" s="143"/>
      <c r="G74" s="144"/>
      <c r="H74" s="213" t="s">
        <v>283</v>
      </c>
    </row>
    <row r="75" spans="1:8">
      <c r="A75" s="153" t="s">
        <v>276</v>
      </c>
      <c r="B75" s="195">
        <v>3.1309999999999998</v>
      </c>
      <c r="C75" s="195"/>
      <c r="D75" s="168"/>
      <c r="E75" s="168"/>
      <c r="F75" s="143"/>
      <c r="G75" s="144"/>
      <c r="H75" s="213"/>
    </row>
    <row r="76" spans="1:8">
      <c r="A76" s="153" t="s">
        <v>277</v>
      </c>
      <c r="B76" s="195">
        <v>3.1320000000000001</v>
      </c>
      <c r="C76" s="195"/>
      <c r="D76" s="168"/>
      <c r="E76" s="168"/>
      <c r="F76" s="143"/>
      <c r="G76" s="144"/>
      <c r="H76" s="213"/>
    </row>
    <row r="77" spans="1:8">
      <c r="A77" s="153" t="s">
        <v>278</v>
      </c>
      <c r="B77" s="195">
        <v>3.133</v>
      </c>
      <c r="C77" s="195"/>
      <c r="D77" s="168"/>
      <c r="E77" s="168"/>
      <c r="F77" s="143"/>
      <c r="G77" s="144"/>
      <c r="H77" s="213"/>
    </row>
    <row r="78" spans="1:8">
      <c r="A78" s="153" t="s">
        <v>279</v>
      </c>
      <c r="B78" s="195">
        <v>3.1339999999999999</v>
      </c>
      <c r="C78" s="195"/>
      <c r="D78" s="168"/>
      <c r="E78" s="168"/>
      <c r="F78" s="143"/>
      <c r="G78" s="144"/>
      <c r="H78" s="213"/>
    </row>
    <row r="79" spans="1:8">
      <c r="A79" s="153" t="s">
        <v>280</v>
      </c>
      <c r="B79" s="195">
        <v>3.1349999999999998</v>
      </c>
      <c r="C79" s="195"/>
      <c r="D79" s="168"/>
      <c r="E79" s="168"/>
      <c r="F79" s="143"/>
      <c r="G79" s="144"/>
      <c r="H79" s="213"/>
    </row>
    <row r="80" spans="1:8">
      <c r="A80" s="153" t="s">
        <v>281</v>
      </c>
      <c r="B80" s="195">
        <v>3.1360000000000001</v>
      </c>
      <c r="C80" s="195"/>
      <c r="D80" s="168"/>
      <c r="E80" s="168"/>
      <c r="F80" s="143"/>
      <c r="G80" s="144"/>
      <c r="H80" s="213"/>
    </row>
    <row r="81" spans="1:8" ht="28.2" customHeight="1">
      <c r="A81" s="151" t="s">
        <v>292</v>
      </c>
      <c r="B81" s="194">
        <v>3.14</v>
      </c>
      <c r="C81" s="194"/>
      <c r="D81" s="168">
        <v>4</v>
      </c>
      <c r="E81" s="168"/>
      <c r="F81" s="143"/>
      <c r="G81" s="144"/>
      <c r="H81" s="213" t="s">
        <v>418</v>
      </c>
    </row>
    <row r="82" spans="1:8" ht="17.399999999999999" customHeight="1">
      <c r="A82" s="151" t="s">
        <v>284</v>
      </c>
      <c r="B82" s="194">
        <v>3.17</v>
      </c>
      <c r="C82" s="194"/>
      <c r="D82" s="168"/>
      <c r="E82" s="168"/>
      <c r="F82" s="143"/>
      <c r="G82" s="144"/>
      <c r="H82" s="213" t="s">
        <v>286</v>
      </c>
    </row>
    <row r="83" spans="1:8">
      <c r="A83" s="151" t="s">
        <v>285</v>
      </c>
      <c r="B83" s="194">
        <v>3.18</v>
      </c>
      <c r="C83" s="194"/>
      <c r="D83" s="168"/>
      <c r="E83" s="168"/>
      <c r="F83" s="143"/>
      <c r="G83" s="144"/>
      <c r="H83" s="213" t="s">
        <v>287</v>
      </c>
    </row>
    <row r="84" spans="1:8">
      <c r="A84" s="151" t="s">
        <v>252</v>
      </c>
      <c r="B84" s="202">
        <v>3.19</v>
      </c>
      <c r="C84" s="194"/>
      <c r="D84" s="168"/>
      <c r="E84" s="168"/>
      <c r="F84" s="143"/>
      <c r="G84" s="144"/>
      <c r="H84" s="213"/>
    </row>
    <row r="85" spans="1:8">
      <c r="A85" s="153" t="s">
        <v>293</v>
      </c>
      <c r="B85" s="195">
        <v>3.1909999999999998</v>
      </c>
      <c r="C85" s="195"/>
      <c r="D85" s="168"/>
      <c r="E85" s="168"/>
      <c r="F85" s="143"/>
      <c r="G85" s="144"/>
      <c r="H85" s="213" t="s">
        <v>288</v>
      </c>
    </row>
    <row r="86" spans="1:8">
      <c r="A86" s="153" t="s">
        <v>294</v>
      </c>
      <c r="B86" s="195">
        <v>3.1920000000000002</v>
      </c>
      <c r="C86" s="195"/>
      <c r="D86" s="168"/>
      <c r="E86" s="168"/>
      <c r="F86" s="143"/>
      <c r="G86" s="144"/>
      <c r="H86" s="213" t="s">
        <v>289</v>
      </c>
    </row>
    <row r="87" spans="1:8">
      <c r="A87" s="153" t="s">
        <v>295</v>
      </c>
      <c r="B87" s="195">
        <v>3.1989999999999998</v>
      </c>
      <c r="C87" s="195"/>
      <c r="D87" s="168"/>
      <c r="E87" s="168"/>
      <c r="F87" s="143"/>
      <c r="G87" s="144"/>
      <c r="H87" s="213"/>
    </row>
    <row r="88" spans="1:8" ht="57">
      <c r="A88" s="100" t="s">
        <v>290</v>
      </c>
      <c r="B88" s="194">
        <v>3.2</v>
      </c>
      <c r="C88" s="187"/>
      <c r="D88" s="168"/>
      <c r="E88" s="168"/>
      <c r="F88" s="33"/>
      <c r="G88" s="17"/>
      <c r="H88" s="219" t="s">
        <v>291</v>
      </c>
    </row>
    <row r="89" spans="1:8" ht="45.6">
      <c r="A89" s="125" t="s">
        <v>154</v>
      </c>
      <c r="B89" s="194">
        <v>3.21</v>
      </c>
      <c r="C89" s="194"/>
      <c r="D89" s="168"/>
      <c r="E89" s="168"/>
      <c r="F89" s="33"/>
      <c r="G89" s="17"/>
      <c r="H89" s="220" t="s">
        <v>296</v>
      </c>
    </row>
    <row r="90" spans="1:8">
      <c r="A90" s="133" t="s">
        <v>297</v>
      </c>
      <c r="B90" s="195">
        <v>3.2109999999999999</v>
      </c>
      <c r="C90" s="195"/>
      <c r="D90" s="168"/>
      <c r="E90" s="168"/>
      <c r="F90" s="33"/>
      <c r="G90" s="17"/>
      <c r="H90" s="220" t="s">
        <v>164</v>
      </c>
    </row>
    <row r="91" spans="1:8" ht="22.8">
      <c r="A91" s="133" t="s">
        <v>462</v>
      </c>
      <c r="B91" s="195">
        <v>3.2120000000000002</v>
      </c>
      <c r="C91" s="195"/>
      <c r="D91" s="168"/>
      <c r="E91" s="168"/>
      <c r="F91" s="33">
        <v>10</v>
      </c>
      <c r="G91" s="17"/>
      <c r="H91" s="220" t="s">
        <v>165</v>
      </c>
    </row>
    <row r="92" spans="1:8" ht="57">
      <c r="A92" s="133" t="s">
        <v>299</v>
      </c>
      <c r="B92" s="195">
        <v>3.2130000000000001</v>
      </c>
      <c r="C92" s="195"/>
      <c r="D92" s="168"/>
      <c r="E92" s="168"/>
      <c r="F92" s="33"/>
      <c r="G92" s="17"/>
      <c r="H92" s="220" t="s">
        <v>431</v>
      </c>
    </row>
    <row r="93" spans="1:8">
      <c r="A93" s="133" t="s">
        <v>463</v>
      </c>
      <c r="B93" s="195">
        <v>3.214</v>
      </c>
      <c r="C93" s="195"/>
      <c r="D93" s="168">
        <v>4</v>
      </c>
      <c r="E93" s="168">
        <v>1</v>
      </c>
      <c r="F93" s="33"/>
      <c r="G93" s="17"/>
      <c r="H93" s="220"/>
    </row>
    <row r="94" spans="1:8" ht="34.200000000000003">
      <c r="A94" s="133" t="s">
        <v>300</v>
      </c>
      <c r="B94" s="195">
        <v>3.2149999999999999</v>
      </c>
      <c r="C94" s="195"/>
      <c r="D94" s="168"/>
      <c r="E94" s="168"/>
      <c r="F94" s="33"/>
      <c r="G94" s="17"/>
      <c r="H94" s="220" t="s">
        <v>464</v>
      </c>
    </row>
    <row r="95" spans="1:8">
      <c r="A95" s="150" t="s">
        <v>255</v>
      </c>
      <c r="B95" s="197">
        <v>3.2151000000000001</v>
      </c>
      <c r="C95" s="197"/>
      <c r="D95" s="168"/>
      <c r="E95" s="168"/>
      <c r="F95" s="33"/>
      <c r="G95" s="17"/>
      <c r="H95" s="220" t="s">
        <v>419</v>
      </c>
    </row>
    <row r="96" spans="1:8">
      <c r="A96" s="150" t="s">
        <v>301</v>
      </c>
      <c r="B96" s="197">
        <v>3.2151999999999998</v>
      </c>
      <c r="C96" s="197"/>
      <c r="D96" s="168"/>
      <c r="E96" s="168"/>
      <c r="F96" s="33"/>
      <c r="G96" s="17"/>
      <c r="H96" s="220" t="s">
        <v>465</v>
      </c>
    </row>
    <row r="97" spans="1:69" ht="57">
      <c r="A97" s="150" t="s">
        <v>302</v>
      </c>
      <c r="B97" s="197">
        <v>3.2153</v>
      </c>
      <c r="C97" s="197"/>
      <c r="D97" s="168"/>
      <c r="E97" s="168"/>
      <c r="F97" s="33"/>
      <c r="G97" s="17"/>
      <c r="H97" s="220" t="s">
        <v>424</v>
      </c>
    </row>
    <row r="98" spans="1:69" ht="57">
      <c r="A98" s="150" t="s">
        <v>303</v>
      </c>
      <c r="B98" s="197">
        <v>3.2153999999999998</v>
      </c>
      <c r="C98" s="197"/>
      <c r="D98" s="168"/>
      <c r="E98" s="168"/>
      <c r="F98" s="33"/>
      <c r="G98" s="17"/>
      <c r="H98" s="221" t="s">
        <v>425</v>
      </c>
    </row>
    <row r="99" spans="1:69" ht="45.6">
      <c r="A99" s="150" t="s">
        <v>259</v>
      </c>
      <c r="B99" s="197">
        <v>3.2155</v>
      </c>
      <c r="C99" s="197"/>
      <c r="D99" s="168"/>
      <c r="E99" s="168"/>
      <c r="F99" s="33"/>
      <c r="G99" s="17"/>
      <c r="H99" s="213" t="s">
        <v>426</v>
      </c>
    </row>
    <row r="100" spans="1:69" s="75" customFormat="1" ht="68.400000000000006">
      <c r="A100" s="150" t="s">
        <v>260</v>
      </c>
      <c r="B100" s="197">
        <v>3.2155999999999998</v>
      </c>
      <c r="C100" s="197"/>
      <c r="D100" s="168"/>
      <c r="E100" s="168"/>
      <c r="F100" s="33"/>
      <c r="G100" s="17"/>
      <c r="H100" s="220" t="s">
        <v>427</v>
      </c>
      <c r="I100" s="74"/>
      <c r="J100" s="129"/>
      <c r="K100" s="129"/>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row>
    <row r="101" spans="1:69">
      <c r="A101" s="133" t="s">
        <v>264</v>
      </c>
      <c r="B101" s="195">
        <v>3.2160000000000002</v>
      </c>
      <c r="C101" s="195"/>
      <c r="D101" s="168"/>
      <c r="E101" s="168">
        <v>43</v>
      </c>
      <c r="F101" s="33"/>
      <c r="G101" s="17"/>
      <c r="H101" s="220" t="s">
        <v>466</v>
      </c>
    </row>
    <row r="102" spans="1:69" ht="45.6">
      <c r="A102" s="125" t="s">
        <v>187</v>
      </c>
      <c r="B102" s="195">
        <v>3.2170000000000001</v>
      </c>
      <c r="C102" s="195"/>
      <c r="D102" s="168"/>
      <c r="E102" s="168"/>
      <c r="F102" s="33"/>
      <c r="G102" s="17"/>
      <c r="H102" s="220" t="s">
        <v>298</v>
      </c>
    </row>
    <row r="103" spans="1:69" hidden="1">
      <c r="A103" s="275" t="s">
        <v>486</v>
      </c>
      <c r="B103" s="255">
        <v>3.218</v>
      </c>
      <c r="C103" s="255"/>
      <c r="D103" s="276"/>
      <c r="E103" s="276"/>
      <c r="F103" s="276"/>
      <c r="G103" s="276"/>
      <c r="H103" s="277"/>
    </row>
    <row r="104" spans="1:69" ht="45.6">
      <c r="A104" s="125" t="s">
        <v>304</v>
      </c>
      <c r="B104" s="189">
        <v>3.2189999999999999</v>
      </c>
      <c r="C104" s="189"/>
      <c r="D104" s="168"/>
      <c r="E104" s="168"/>
      <c r="F104" s="33"/>
      <c r="G104" s="17"/>
      <c r="H104" s="221" t="s">
        <v>305</v>
      </c>
    </row>
    <row r="105" spans="1:69" hidden="1">
      <c r="A105" s="275" t="s">
        <v>486</v>
      </c>
      <c r="B105" s="278">
        <v>3.2191000000000001</v>
      </c>
      <c r="C105" s="278"/>
      <c r="D105" s="279"/>
      <c r="E105" s="279"/>
      <c r="F105" s="279"/>
      <c r="G105" s="279"/>
      <c r="H105" s="280"/>
    </row>
    <row r="106" spans="1:69" hidden="1">
      <c r="A106" s="275" t="s">
        <v>486</v>
      </c>
      <c r="B106" s="256">
        <v>3.2191999999999998</v>
      </c>
      <c r="C106" s="256"/>
      <c r="D106" s="279"/>
      <c r="E106" s="279"/>
      <c r="F106" s="279"/>
      <c r="G106" s="279"/>
      <c r="H106" s="280"/>
    </row>
    <row r="107" spans="1:69" hidden="1">
      <c r="A107" s="275" t="s">
        <v>486</v>
      </c>
      <c r="B107" s="256">
        <v>3.2193000000000001</v>
      </c>
      <c r="C107" s="256"/>
      <c r="D107" s="279"/>
      <c r="E107" s="279"/>
      <c r="F107" s="279"/>
      <c r="G107" s="279"/>
      <c r="H107" s="280"/>
    </row>
    <row r="108" spans="1:69" hidden="1">
      <c r="A108" s="275" t="s">
        <v>486</v>
      </c>
      <c r="B108" s="256">
        <v>3.2193999999999998</v>
      </c>
      <c r="C108" s="256"/>
      <c r="D108" s="279"/>
      <c r="E108" s="279"/>
      <c r="F108" s="279"/>
      <c r="G108" s="279"/>
      <c r="H108" s="280"/>
    </row>
    <row r="109" spans="1:69" hidden="1">
      <c r="A109" s="275" t="s">
        <v>486</v>
      </c>
      <c r="B109" s="256">
        <v>3.2195</v>
      </c>
      <c r="C109" s="256"/>
      <c r="D109" s="279"/>
      <c r="E109" s="279"/>
      <c r="F109" s="279"/>
      <c r="G109" s="279"/>
      <c r="H109" s="280"/>
    </row>
    <row r="110" spans="1:69" hidden="1">
      <c r="A110" s="275" t="s">
        <v>486</v>
      </c>
      <c r="B110" s="256">
        <v>3.2195999999999998</v>
      </c>
      <c r="C110" s="256"/>
      <c r="D110" s="279"/>
      <c r="E110" s="279"/>
      <c r="F110" s="279"/>
      <c r="G110" s="279"/>
      <c r="H110" s="280"/>
    </row>
    <row r="111" spans="1:69" hidden="1">
      <c r="A111" s="275" t="s">
        <v>486</v>
      </c>
      <c r="B111" s="254">
        <v>3.22</v>
      </c>
      <c r="C111" s="254"/>
      <c r="D111" s="279"/>
      <c r="E111" s="279"/>
      <c r="F111" s="279"/>
      <c r="G111" s="279"/>
      <c r="H111" s="280"/>
    </row>
    <row r="112" spans="1:69" hidden="1">
      <c r="A112" s="275" t="s">
        <v>486</v>
      </c>
      <c r="B112" s="254">
        <v>3.23</v>
      </c>
      <c r="C112" s="281"/>
      <c r="D112" s="279"/>
      <c r="E112" s="279"/>
      <c r="F112" s="279"/>
      <c r="G112" s="279"/>
      <c r="H112" s="280"/>
    </row>
    <row r="113" spans="1:8" ht="46.2" thickBot="1">
      <c r="A113" s="203" t="s">
        <v>205</v>
      </c>
      <c r="B113" s="184">
        <v>3.9</v>
      </c>
      <c r="C113" s="231"/>
      <c r="D113" s="170"/>
      <c r="E113" s="170"/>
      <c r="F113" s="139"/>
      <c r="G113" s="140"/>
      <c r="H113" s="227" t="s">
        <v>306</v>
      </c>
    </row>
    <row r="114" spans="1:8" ht="12" hidden="1" thickBot="1">
      <c r="A114" s="282" t="s">
        <v>486</v>
      </c>
      <c r="B114" s="283">
        <v>3.91</v>
      </c>
      <c r="C114" s="283"/>
      <c r="D114" s="284"/>
      <c r="E114" s="284"/>
      <c r="F114" s="284"/>
      <c r="G114" s="284"/>
      <c r="H114" s="283"/>
    </row>
    <row r="115" spans="1:8">
      <c r="A115" s="238"/>
      <c r="B115" s="239"/>
      <c r="C115" s="199"/>
      <c r="D115" s="167"/>
      <c r="E115" s="167"/>
      <c r="F115" s="32"/>
      <c r="G115" s="15"/>
      <c r="H115" s="199"/>
    </row>
    <row r="116" spans="1:8">
      <c r="A116" s="237"/>
      <c r="B116" s="198"/>
      <c r="C116" s="199"/>
      <c r="D116" s="167"/>
      <c r="E116" s="167"/>
      <c r="F116" s="32"/>
      <c r="G116" s="15"/>
      <c r="H116" s="199"/>
    </row>
    <row r="117" spans="1:8" ht="12">
      <c r="A117" s="101" t="s">
        <v>13</v>
      </c>
      <c r="B117" s="269">
        <v>4</v>
      </c>
      <c r="C117" s="185"/>
      <c r="D117" s="313">
        <f>SUM(D118,D121:D122,D124:D128,D139:D142,D144:D151)</f>
        <v>173</v>
      </c>
      <c r="E117" s="313">
        <f t="shared" ref="E117:G117" si="3">SUM(E118,E121:E122,E124:E128,E139:E142,E144:E151)</f>
        <v>164</v>
      </c>
      <c r="F117" s="309">
        <f t="shared" si="3"/>
        <v>12</v>
      </c>
      <c r="G117" s="314">
        <f t="shared" si="3"/>
        <v>0</v>
      </c>
      <c r="H117" s="223" t="s">
        <v>307</v>
      </c>
    </row>
    <row r="118" spans="1:8" ht="45.6">
      <c r="A118" s="102" t="s">
        <v>208</v>
      </c>
      <c r="B118" s="188">
        <v>4.0999999999999996</v>
      </c>
      <c r="C118" s="193"/>
      <c r="D118" s="166"/>
      <c r="E118" s="166"/>
      <c r="F118" s="34"/>
      <c r="G118" s="16"/>
      <c r="H118" s="216" t="s">
        <v>314</v>
      </c>
    </row>
    <row r="119" spans="1:8" hidden="1">
      <c r="A119" s="275" t="s">
        <v>486</v>
      </c>
      <c r="B119" s="265">
        <v>4.1100000000000003</v>
      </c>
      <c r="C119" s="265"/>
      <c r="D119" s="279"/>
      <c r="E119" s="279"/>
      <c r="F119" s="279"/>
      <c r="G119" s="279"/>
      <c r="H119" s="285"/>
    </row>
    <row r="120" spans="1:8" hidden="1">
      <c r="A120" s="275" t="s">
        <v>486</v>
      </c>
      <c r="B120" s="262">
        <v>4.2</v>
      </c>
      <c r="C120" s="262"/>
      <c r="D120" s="279"/>
      <c r="E120" s="279"/>
      <c r="F120" s="279"/>
      <c r="G120" s="279"/>
      <c r="H120" s="285"/>
    </row>
    <row r="121" spans="1:8">
      <c r="A121" s="102" t="s">
        <v>315</v>
      </c>
      <c r="B121" s="188">
        <v>4.3</v>
      </c>
      <c r="C121" s="183"/>
      <c r="D121" s="166">
        <v>124</v>
      </c>
      <c r="E121" s="166"/>
      <c r="F121" s="34"/>
      <c r="G121" s="16"/>
      <c r="H121" s="216"/>
    </row>
    <row r="122" spans="1:8">
      <c r="A122" s="156" t="s">
        <v>316</v>
      </c>
      <c r="B122" s="188">
        <v>4.3099999999999996</v>
      </c>
      <c r="C122" s="192"/>
      <c r="D122" s="166"/>
      <c r="E122" s="166"/>
      <c r="F122" s="34"/>
      <c r="G122" s="16"/>
      <c r="H122" s="216"/>
    </row>
    <row r="123" spans="1:8" hidden="1">
      <c r="A123" s="275" t="s">
        <v>486</v>
      </c>
      <c r="B123" s="266">
        <v>4.3109999999999999</v>
      </c>
      <c r="C123" s="266"/>
      <c r="D123" s="279"/>
      <c r="E123" s="279"/>
      <c r="F123" s="279"/>
      <c r="G123" s="279"/>
      <c r="H123" s="285"/>
    </row>
    <row r="124" spans="1:8">
      <c r="A124" s="157" t="s">
        <v>308</v>
      </c>
      <c r="B124" s="189">
        <v>4.3129999999999997</v>
      </c>
      <c r="C124" s="191"/>
      <c r="D124" s="166"/>
      <c r="E124" s="166">
        <v>3</v>
      </c>
      <c r="F124" s="34"/>
      <c r="G124" s="16"/>
      <c r="H124" s="216"/>
    </row>
    <row r="125" spans="1:8">
      <c r="A125" s="158" t="s">
        <v>317</v>
      </c>
      <c r="B125" s="200">
        <v>4.3131000000000004</v>
      </c>
      <c r="C125" s="190"/>
      <c r="D125" s="166"/>
      <c r="E125" s="166">
        <v>1</v>
      </c>
      <c r="F125" s="34"/>
      <c r="G125" s="16"/>
      <c r="H125" s="216" t="s">
        <v>321</v>
      </c>
    </row>
    <row r="126" spans="1:8">
      <c r="A126" s="158" t="s">
        <v>318</v>
      </c>
      <c r="B126" s="200">
        <v>4.3132000000000001</v>
      </c>
      <c r="C126" s="190"/>
      <c r="D126" s="166"/>
      <c r="E126" s="166">
        <v>22</v>
      </c>
      <c r="F126" s="34"/>
      <c r="G126" s="16"/>
      <c r="H126" s="216"/>
    </row>
    <row r="127" spans="1:8">
      <c r="A127" s="158" t="s">
        <v>319</v>
      </c>
      <c r="B127" s="200">
        <v>4.3132999999999999</v>
      </c>
      <c r="C127" s="190"/>
      <c r="D127" s="166"/>
      <c r="E127" s="166">
        <v>5</v>
      </c>
      <c r="F127" s="34"/>
      <c r="G127" s="16"/>
      <c r="H127" s="216"/>
    </row>
    <row r="128" spans="1:8">
      <c r="A128" s="158" t="s">
        <v>320</v>
      </c>
      <c r="B128" s="200">
        <v>4.3133999999999997</v>
      </c>
      <c r="C128" s="190"/>
      <c r="D128" s="166"/>
      <c r="E128" s="166">
        <v>25</v>
      </c>
      <c r="F128" s="34">
        <v>5</v>
      </c>
      <c r="G128" s="16"/>
      <c r="H128" s="216"/>
    </row>
    <row r="129" spans="1:8" hidden="1">
      <c r="A129" s="275" t="s">
        <v>486</v>
      </c>
      <c r="B129" s="265">
        <v>4.32</v>
      </c>
      <c r="C129" s="265"/>
      <c r="D129" s="279"/>
      <c r="E129" s="279"/>
      <c r="F129" s="279"/>
      <c r="G129" s="279"/>
      <c r="H129" s="285"/>
    </row>
    <row r="130" spans="1:8" hidden="1">
      <c r="A130" s="275" t="s">
        <v>486</v>
      </c>
      <c r="B130" s="265">
        <v>4.33</v>
      </c>
      <c r="C130" s="265"/>
      <c r="D130" s="279"/>
      <c r="E130" s="279"/>
      <c r="F130" s="279"/>
      <c r="G130" s="279"/>
      <c r="H130" s="285"/>
    </row>
    <row r="131" spans="1:8" hidden="1">
      <c r="A131" s="275" t="s">
        <v>486</v>
      </c>
      <c r="B131" s="262">
        <v>4.4000000000000004</v>
      </c>
      <c r="C131" s="262"/>
      <c r="D131" s="279"/>
      <c r="E131" s="279"/>
      <c r="F131" s="279"/>
      <c r="G131" s="279"/>
      <c r="H131" s="285"/>
    </row>
    <row r="132" spans="1:8" hidden="1">
      <c r="A132" s="275" t="s">
        <v>486</v>
      </c>
      <c r="B132" s="265">
        <v>4.41</v>
      </c>
      <c r="C132" s="265"/>
      <c r="D132" s="279"/>
      <c r="E132" s="279"/>
      <c r="F132" s="279"/>
      <c r="G132" s="279"/>
      <c r="H132" s="285"/>
    </row>
    <row r="133" spans="1:8" hidden="1">
      <c r="A133" s="275" t="s">
        <v>486</v>
      </c>
      <c r="B133" s="265">
        <v>4.43</v>
      </c>
      <c r="C133" s="265"/>
      <c r="D133" s="279"/>
      <c r="E133" s="279"/>
      <c r="F133" s="279"/>
      <c r="G133" s="279"/>
      <c r="H133" s="285"/>
    </row>
    <row r="134" spans="1:8" hidden="1">
      <c r="A134" s="275" t="s">
        <v>486</v>
      </c>
      <c r="B134" s="266">
        <v>4.431</v>
      </c>
      <c r="C134" s="266"/>
      <c r="D134" s="279"/>
      <c r="E134" s="279"/>
      <c r="F134" s="279"/>
      <c r="G134" s="279"/>
      <c r="H134" s="285"/>
    </row>
    <row r="135" spans="1:8" hidden="1">
      <c r="A135" s="275" t="s">
        <v>486</v>
      </c>
      <c r="B135" s="266">
        <v>4.4320000000000004</v>
      </c>
      <c r="C135" s="266"/>
      <c r="D135" s="279"/>
      <c r="E135" s="279"/>
      <c r="F135" s="279"/>
      <c r="G135" s="279"/>
      <c r="H135" s="285"/>
    </row>
    <row r="136" spans="1:8" hidden="1">
      <c r="A136" s="275" t="s">
        <v>486</v>
      </c>
      <c r="B136" s="265">
        <v>4.4400000000000004</v>
      </c>
      <c r="C136" s="265"/>
      <c r="D136" s="279"/>
      <c r="E136" s="279"/>
      <c r="F136" s="279"/>
      <c r="G136" s="279"/>
      <c r="H136" s="285"/>
    </row>
    <row r="137" spans="1:8" hidden="1">
      <c r="A137" s="275" t="s">
        <v>486</v>
      </c>
      <c r="B137" s="265">
        <v>4.45</v>
      </c>
      <c r="C137" s="265"/>
      <c r="D137" s="279"/>
      <c r="E137" s="279"/>
      <c r="F137" s="279"/>
      <c r="G137" s="279"/>
      <c r="H137" s="285"/>
    </row>
    <row r="138" spans="1:8" hidden="1">
      <c r="A138" s="275" t="s">
        <v>486</v>
      </c>
      <c r="B138" s="265">
        <v>4.46</v>
      </c>
      <c r="C138" s="265"/>
      <c r="D138" s="279"/>
      <c r="E138" s="279"/>
      <c r="F138" s="279"/>
      <c r="G138" s="279"/>
      <c r="H138" s="285"/>
    </row>
    <row r="139" spans="1:8">
      <c r="A139" s="102" t="s">
        <v>309</v>
      </c>
      <c r="B139" s="188">
        <v>4.5</v>
      </c>
      <c r="C139" s="183"/>
      <c r="D139" s="166"/>
      <c r="E139" s="166"/>
      <c r="F139" s="34"/>
      <c r="G139" s="16"/>
      <c r="H139" s="216"/>
    </row>
    <row r="140" spans="1:8">
      <c r="A140" s="156" t="s">
        <v>322</v>
      </c>
      <c r="B140" s="188">
        <v>4.51</v>
      </c>
      <c r="C140" s="192"/>
      <c r="D140" s="166"/>
      <c r="E140" s="166"/>
      <c r="F140" s="34"/>
      <c r="G140" s="16"/>
      <c r="H140" s="216"/>
    </row>
    <row r="141" spans="1:8">
      <c r="A141" s="156" t="s">
        <v>323</v>
      </c>
      <c r="B141" s="188">
        <v>4.5199999999999996</v>
      </c>
      <c r="C141" s="192"/>
      <c r="D141" s="166"/>
      <c r="E141" s="166"/>
      <c r="F141" s="34"/>
      <c r="G141" s="16"/>
      <c r="H141" s="216"/>
    </row>
    <row r="142" spans="1:8">
      <c r="A142" s="156" t="s">
        <v>324</v>
      </c>
      <c r="B142" s="188">
        <v>4.53</v>
      </c>
      <c r="C142" s="192"/>
      <c r="D142" s="166"/>
      <c r="E142" s="166"/>
      <c r="F142" s="34"/>
      <c r="G142" s="16"/>
      <c r="H142" s="216" t="s">
        <v>325</v>
      </c>
    </row>
    <row r="143" spans="1:8" hidden="1">
      <c r="A143" s="275" t="s">
        <v>486</v>
      </c>
      <c r="B143" s="265">
        <v>4.54</v>
      </c>
      <c r="C143" s="265"/>
      <c r="D143" s="279"/>
      <c r="E143" s="279"/>
      <c r="F143" s="279"/>
      <c r="G143" s="279"/>
      <c r="H143" s="285"/>
    </row>
    <row r="144" spans="1:8">
      <c r="A144" s="159" t="s">
        <v>326</v>
      </c>
      <c r="B144" s="188">
        <v>4.5999999999999996</v>
      </c>
      <c r="C144" s="183"/>
      <c r="D144" s="166"/>
      <c r="E144" s="166">
        <v>61</v>
      </c>
      <c r="F144" s="34"/>
      <c r="G144" s="16"/>
      <c r="H144" s="216" t="s">
        <v>328</v>
      </c>
    </row>
    <row r="145" spans="1:8">
      <c r="A145" s="156" t="s">
        <v>58</v>
      </c>
      <c r="B145" s="188">
        <v>4.6100000000000003</v>
      </c>
      <c r="C145" s="192"/>
      <c r="D145" s="166"/>
      <c r="E145" s="166"/>
      <c r="F145" s="34"/>
      <c r="G145" s="16"/>
      <c r="H145" s="216"/>
    </row>
    <row r="146" spans="1:8">
      <c r="A146" s="156" t="s">
        <v>310</v>
      </c>
      <c r="B146" s="188">
        <v>4.62</v>
      </c>
      <c r="C146" s="192"/>
      <c r="D146" s="166"/>
      <c r="E146" s="166"/>
      <c r="F146" s="34">
        <v>7</v>
      </c>
      <c r="G146" s="16"/>
      <c r="H146" s="216" t="s">
        <v>327</v>
      </c>
    </row>
    <row r="147" spans="1:8">
      <c r="A147" s="156" t="s">
        <v>311</v>
      </c>
      <c r="B147" s="188">
        <v>4.63</v>
      </c>
      <c r="C147" s="192"/>
      <c r="D147" s="166"/>
      <c r="E147" s="166"/>
      <c r="F147" s="34"/>
      <c r="G147" s="16"/>
      <c r="H147" s="216"/>
    </row>
    <row r="148" spans="1:8" ht="22.8">
      <c r="A148" s="102" t="s">
        <v>312</v>
      </c>
      <c r="B148" s="188">
        <v>4.7</v>
      </c>
      <c r="C148" s="183"/>
      <c r="D148" s="166"/>
      <c r="E148" s="166">
        <v>22</v>
      </c>
      <c r="F148" s="34"/>
      <c r="G148" s="16"/>
      <c r="H148" s="216" t="s">
        <v>329</v>
      </c>
    </row>
    <row r="149" spans="1:8">
      <c r="A149" s="102" t="s">
        <v>313</v>
      </c>
      <c r="B149" s="188">
        <v>4.8</v>
      </c>
      <c r="C149" s="193"/>
      <c r="D149" s="166"/>
      <c r="E149" s="166"/>
      <c r="F149" s="34"/>
      <c r="G149" s="16"/>
      <c r="H149" s="224" t="s">
        <v>212</v>
      </c>
    </row>
    <row r="150" spans="1:8">
      <c r="A150" s="136" t="s">
        <v>207</v>
      </c>
      <c r="B150" s="199">
        <v>4.8099999999999996</v>
      </c>
      <c r="C150" s="199"/>
      <c r="D150" s="166"/>
      <c r="E150" s="166"/>
      <c r="F150" s="34"/>
      <c r="G150" s="16"/>
      <c r="H150" s="224"/>
    </row>
    <row r="151" spans="1:8" ht="12" thickBot="1">
      <c r="A151" s="138" t="s">
        <v>203</v>
      </c>
      <c r="B151" s="184">
        <v>4.9000000000000004</v>
      </c>
      <c r="C151" s="196"/>
      <c r="D151" s="170">
        <v>49</v>
      </c>
      <c r="E151" s="170">
        <v>25</v>
      </c>
      <c r="F151" s="139"/>
      <c r="G151" s="140"/>
      <c r="H151" s="225"/>
    </row>
    <row r="152" spans="1:8" ht="12">
      <c r="A152" s="142" t="s">
        <v>213</v>
      </c>
      <c r="B152" s="90"/>
      <c r="C152" s="94"/>
      <c r="D152" s="137"/>
      <c r="E152" s="137"/>
      <c r="F152" s="137"/>
      <c r="G152" s="137"/>
      <c r="H152" s="132"/>
    </row>
    <row r="153" spans="1:8" ht="12">
      <c r="A153" s="142" t="s">
        <v>214</v>
      </c>
      <c r="B153" s="90"/>
      <c r="C153" s="91"/>
      <c r="D153" s="137"/>
      <c r="E153" s="137"/>
      <c r="F153" s="137"/>
      <c r="G153" s="137"/>
      <c r="H153" s="132"/>
    </row>
    <row r="154" spans="1:8" ht="12">
      <c r="A154" s="141"/>
      <c r="B154" s="90"/>
      <c r="C154" s="91"/>
      <c r="D154" s="137"/>
      <c r="E154" s="137"/>
      <c r="F154" s="137"/>
      <c r="G154" s="137"/>
      <c r="H154" s="132"/>
    </row>
    <row r="155" spans="1:8" ht="12">
      <c r="A155" s="141"/>
      <c r="B155" s="90"/>
      <c r="C155" s="91"/>
      <c r="D155" s="137"/>
      <c r="E155" s="137"/>
      <c r="F155" s="137"/>
      <c r="G155" s="137"/>
      <c r="H155" s="132"/>
    </row>
    <row r="156" spans="1:8" ht="12">
      <c r="A156" s="103"/>
      <c r="C156" s="91"/>
      <c r="D156" s="174"/>
      <c r="E156" s="174"/>
      <c r="F156" s="35"/>
      <c r="G156" s="3"/>
      <c r="H156" s="132"/>
    </row>
    <row r="157" spans="1:8" ht="13.2">
      <c r="A157" s="104" t="s">
        <v>87</v>
      </c>
      <c r="B157" s="190"/>
      <c r="C157" s="86"/>
      <c r="D157" s="315">
        <f>SUM(D10,D17,D56,D117)</f>
        <v>10000</v>
      </c>
      <c r="E157" s="315">
        <f t="shared" ref="E157:G157" si="4">SUM(E10,E17,E56,E117)</f>
        <v>5000</v>
      </c>
      <c r="F157" s="310">
        <f t="shared" si="4"/>
        <v>440</v>
      </c>
      <c r="G157" s="316">
        <f t="shared" si="4"/>
        <v>0</v>
      </c>
      <c r="H157" s="53" t="s">
        <v>479</v>
      </c>
    </row>
    <row r="158" spans="1:8" ht="12">
      <c r="A158" s="105"/>
      <c r="B158" s="190"/>
      <c r="C158" s="88"/>
      <c r="D158" s="171"/>
      <c r="E158" s="171"/>
      <c r="F158" s="36"/>
      <c r="G158" s="4"/>
      <c r="H158" s="132"/>
    </row>
    <row r="159" spans="1:8" ht="12">
      <c r="A159" s="106" t="s">
        <v>6</v>
      </c>
      <c r="B159" s="190"/>
      <c r="C159" s="86"/>
      <c r="D159" s="171">
        <f>SUM(D11:D12)</f>
        <v>2134</v>
      </c>
      <c r="E159" s="171">
        <f>SUM(E11:E12)</f>
        <v>609</v>
      </c>
      <c r="F159" s="36">
        <f>SUM(F11:F12)</f>
        <v>300</v>
      </c>
      <c r="G159" s="4">
        <f>SUM(G11:G12)</f>
        <v>0</v>
      </c>
      <c r="H159" s="132"/>
    </row>
    <row r="160" spans="1:8" ht="12">
      <c r="A160" s="107" t="s">
        <v>42</v>
      </c>
      <c r="B160" s="200"/>
      <c r="C160" s="86"/>
      <c r="D160" s="172">
        <f>SUM(D13:D14)</f>
        <v>0</v>
      </c>
      <c r="E160" s="172">
        <f>SUM(E13:E14)</f>
        <v>54</v>
      </c>
      <c r="F160" s="37">
        <f>SUM(F13:F14)</f>
        <v>0</v>
      </c>
      <c r="G160" s="5">
        <f>SUM(G13:G14)</f>
        <v>0</v>
      </c>
      <c r="H160" s="132"/>
    </row>
    <row r="161" spans="1:8" ht="12">
      <c r="A161" s="108" t="s">
        <v>43</v>
      </c>
      <c r="B161" s="200"/>
      <c r="C161" s="88"/>
      <c r="D161" s="172">
        <f>SUM(D18:D29)</f>
        <v>872</v>
      </c>
      <c r="E161" s="172">
        <f>SUM(E18:E29)</f>
        <v>989</v>
      </c>
      <c r="F161" s="37">
        <f>SUM(F18:F29)</f>
        <v>52</v>
      </c>
      <c r="G161" s="5">
        <f>SUM(G18:G29)</f>
        <v>0</v>
      </c>
      <c r="H161" s="132"/>
    </row>
    <row r="162" spans="1:8" ht="12">
      <c r="A162" s="108" t="s">
        <v>44</v>
      </c>
      <c r="B162" s="200"/>
      <c r="C162" s="88"/>
      <c r="D162" s="172">
        <f>SUM(D30:D39)</f>
        <v>32</v>
      </c>
      <c r="E162" s="172">
        <f>SUM(E30:E39)</f>
        <v>123</v>
      </c>
      <c r="F162" s="37">
        <f>SUM(F30:F39)</f>
        <v>3</v>
      </c>
      <c r="G162" s="5">
        <f>SUM(G30:G39)</f>
        <v>0</v>
      </c>
      <c r="H162" s="132"/>
    </row>
    <row r="163" spans="1:8" ht="12">
      <c r="A163" s="108" t="s">
        <v>215</v>
      </c>
      <c r="B163" s="200"/>
      <c r="C163" s="88"/>
      <c r="D163" s="172">
        <f>SUM(D40:D53)</f>
        <v>52</v>
      </c>
      <c r="E163" s="172">
        <f>SUM(E40:E53)</f>
        <v>4</v>
      </c>
      <c r="F163" s="37">
        <f>SUM(F40:F53)</f>
        <v>63</v>
      </c>
      <c r="G163" s="5">
        <f>SUM(G40:G53)</f>
        <v>0</v>
      </c>
      <c r="H163" s="132"/>
    </row>
    <row r="164" spans="1:8" ht="69">
      <c r="A164" s="66" t="s">
        <v>480</v>
      </c>
      <c r="B164" s="200" t="s">
        <v>2</v>
      </c>
      <c r="C164" s="88"/>
      <c r="D164" s="173">
        <f>SUM(D10,D17)/SUM(D10,D17,D117)</f>
        <v>0.94698130554704263</v>
      </c>
      <c r="E164" s="173">
        <f t="shared" ref="E164:G164" si="5">SUM(E10,E17)/SUM(E10,E17,E117)</f>
        <v>0.91559444158517755</v>
      </c>
      <c r="F164" s="38">
        <f t="shared" si="5"/>
        <v>0.97209302325581393</v>
      </c>
      <c r="G164" s="9" t="e">
        <f t="shared" si="5"/>
        <v>#DIV/0!</v>
      </c>
      <c r="H164" s="132"/>
    </row>
    <row r="165" spans="1:8" ht="12">
      <c r="A165" s="108" t="s">
        <v>484</v>
      </c>
      <c r="B165" s="200"/>
      <c r="C165" s="88"/>
      <c r="D165" s="172">
        <f>SUM(D57:D87)</f>
        <v>6733</v>
      </c>
      <c r="E165" s="172">
        <f>SUM(E57:E87)</f>
        <v>3013</v>
      </c>
      <c r="F165" s="37">
        <f>SUM(F57:F87)</f>
        <v>0</v>
      </c>
      <c r="G165" s="5">
        <f>SUM(G57:G87)</f>
        <v>0</v>
      </c>
      <c r="H165" s="132"/>
    </row>
    <row r="166" spans="1:8" ht="12">
      <c r="A166" s="109" t="s">
        <v>216</v>
      </c>
      <c r="B166" s="190"/>
      <c r="C166" s="88"/>
      <c r="D166" s="171">
        <f>SUM(D88:D102,D104,D113)</f>
        <v>4</v>
      </c>
      <c r="E166" s="171">
        <f t="shared" ref="E166:G166" si="6">SUM(E88:E102,E104,E113)</f>
        <v>44</v>
      </c>
      <c r="F166" s="36">
        <f t="shared" si="6"/>
        <v>10</v>
      </c>
      <c r="G166" s="4">
        <f t="shared" si="6"/>
        <v>0</v>
      </c>
      <c r="H166" s="132"/>
    </row>
    <row r="167" spans="1:8" ht="12">
      <c r="A167" s="110"/>
      <c r="C167" s="91"/>
      <c r="D167" s="174"/>
      <c r="E167" s="174"/>
      <c r="F167" s="35"/>
      <c r="G167" s="3"/>
      <c r="H167" s="132"/>
    </row>
    <row r="168" spans="1:8">
      <c r="A168" s="111"/>
      <c r="C168" s="91"/>
      <c r="D168" s="174"/>
      <c r="E168" s="174"/>
      <c r="F168" s="35"/>
      <c r="G168" s="3"/>
    </row>
    <row r="169" spans="1:8" ht="12">
      <c r="A169" s="112" t="s">
        <v>28</v>
      </c>
      <c r="C169" s="91"/>
      <c r="D169" s="174"/>
      <c r="E169" s="174"/>
      <c r="F169" s="35"/>
      <c r="G169" s="3"/>
    </row>
    <row r="170" spans="1:8">
      <c r="A170" s="113" t="s">
        <v>96</v>
      </c>
      <c r="B170" s="200"/>
      <c r="C170" s="88"/>
      <c r="D170" s="175">
        <f>D159/((D159+D160)+(D161+D162+D163)+(D165+D166))</f>
        <v>0.21715681286252161</v>
      </c>
      <c r="E170" s="175">
        <f t="shared" ref="E170:G170" si="7">E159/((E159+E160)+(E161+E162+E163)+(E165+E166))</f>
        <v>0.12593052109181141</v>
      </c>
      <c r="F170" s="39">
        <f t="shared" si="7"/>
        <v>0.7009345794392523</v>
      </c>
      <c r="G170" s="10" t="e">
        <f t="shared" si="7"/>
        <v>#DIV/0!</v>
      </c>
    </row>
    <row r="171" spans="1:8" ht="12">
      <c r="A171" s="112" t="s">
        <v>29</v>
      </c>
      <c r="B171" s="200"/>
      <c r="C171" s="88"/>
      <c r="D171" s="174"/>
      <c r="E171" s="174"/>
      <c r="F171" s="35"/>
      <c r="G171" s="3"/>
    </row>
    <row r="172" spans="1:8">
      <c r="A172" s="113" t="s">
        <v>97</v>
      </c>
      <c r="B172" s="200"/>
      <c r="C172" s="88"/>
      <c r="D172" s="175">
        <f>(D159+D160)/((D159+D160)+(D161+D162+D163)+(D165+D166))</f>
        <v>0.21715681286252161</v>
      </c>
      <c r="E172" s="175">
        <f t="shared" ref="E172:G172" si="8">(E159+E160)/((E159+E160)+(E161+E162+E163)+(E165+E166))</f>
        <v>0.13709677419354838</v>
      </c>
      <c r="F172" s="39">
        <f t="shared" si="8"/>
        <v>0.7009345794392523</v>
      </c>
      <c r="G172" s="10" t="e">
        <f t="shared" si="8"/>
        <v>#DIV/0!</v>
      </c>
    </row>
    <row r="173" spans="1:8" ht="12">
      <c r="A173" s="112" t="s">
        <v>30</v>
      </c>
      <c r="B173" s="200" t="s">
        <v>2</v>
      </c>
      <c r="C173" s="88"/>
      <c r="D173" s="174"/>
      <c r="E173" s="176"/>
      <c r="F173" s="40"/>
      <c r="G173" s="2"/>
    </row>
    <row r="174" spans="1:8">
      <c r="A174" s="113" t="s">
        <v>98</v>
      </c>
      <c r="B174" s="200"/>
      <c r="C174" s="88"/>
      <c r="D174" s="175">
        <f>D159/((D159+D160)+(D161+D162+D163)+(D164*(D165+D166)))</f>
        <v>0.22534763754045309</v>
      </c>
      <c r="E174" s="175">
        <f t="shared" ref="E174:G174" si="9">E159/((E159+E160)+(E161+E162+E163)+(E164*(E165+E166)))</f>
        <v>0.13302833052276558</v>
      </c>
      <c r="F174" s="39">
        <f t="shared" si="9"/>
        <v>0.70139190952588082</v>
      </c>
      <c r="G174" s="10" t="e">
        <f t="shared" si="9"/>
        <v>#DIV/0!</v>
      </c>
    </row>
    <row r="175" spans="1:8" ht="12">
      <c r="A175" s="112" t="s">
        <v>31</v>
      </c>
      <c r="B175" s="200" t="s">
        <v>2</v>
      </c>
      <c r="C175" s="88"/>
      <c r="D175" s="174"/>
      <c r="E175" s="176"/>
      <c r="F175" s="40"/>
      <c r="G175" s="2"/>
    </row>
    <row r="176" spans="1:8">
      <c r="A176" s="113" t="s">
        <v>99</v>
      </c>
      <c r="B176" s="200"/>
      <c r="C176" s="88"/>
      <c r="D176" s="175">
        <f>(D159+D160)/((D159+D160)+(D161+D162+D163)+(D164*(D165+D166)))</f>
        <v>0.22534763754045309</v>
      </c>
      <c r="E176" s="175">
        <f t="shared" ref="E176:G176" si="10">(E159+E160)/((E159+E160)+(E161+E162+E163)+(E164*(E165+E166)))</f>
        <v>0.14482394603709947</v>
      </c>
      <c r="F176" s="39">
        <f t="shared" si="10"/>
        <v>0.70139190952588082</v>
      </c>
      <c r="G176" s="10" t="e">
        <f t="shared" si="10"/>
        <v>#DIV/0!</v>
      </c>
    </row>
    <row r="177" spans="1:7">
      <c r="A177" s="110"/>
      <c r="C177" s="91"/>
      <c r="D177" s="176"/>
      <c r="E177" s="176"/>
      <c r="F177" s="40"/>
      <c r="G177" s="2"/>
    </row>
    <row r="178" spans="1:7" ht="12">
      <c r="A178" s="114" t="s">
        <v>27</v>
      </c>
      <c r="C178" s="91"/>
      <c r="D178" s="176"/>
      <c r="E178" s="176"/>
      <c r="F178" s="40"/>
      <c r="G178" s="2"/>
    </row>
    <row r="179" spans="1:7">
      <c r="A179" s="108" t="s">
        <v>93</v>
      </c>
      <c r="B179" s="200"/>
      <c r="C179" s="88"/>
      <c r="D179" s="173">
        <f>D159/((D159+D160)+D161+D163)</f>
        <v>0.69784172661870503</v>
      </c>
      <c r="E179" s="173">
        <f>E159/((E159+E160)+E161+E163)</f>
        <v>0.36775362318840582</v>
      </c>
      <c r="F179" s="38">
        <f>F159/((F159+F160)+F161+F163)</f>
        <v>0.72289156626506024</v>
      </c>
      <c r="G179" s="9" t="e">
        <f>G159/((G159+G160)+G161+G163)</f>
        <v>#DIV/0!</v>
      </c>
    </row>
    <row r="180" spans="1:7" ht="12">
      <c r="A180" s="114" t="s">
        <v>35</v>
      </c>
      <c r="C180" s="91"/>
      <c r="D180" s="176"/>
      <c r="E180" s="176"/>
      <c r="F180" s="40"/>
      <c r="G180" s="2"/>
    </row>
    <row r="181" spans="1:7">
      <c r="A181" s="108" t="s">
        <v>88</v>
      </c>
      <c r="B181" s="200"/>
      <c r="C181" s="88"/>
      <c r="D181" s="173">
        <f>(D159+D160)/((D159+D160)+D161+D163)</f>
        <v>0.69784172661870503</v>
      </c>
      <c r="E181" s="173">
        <f>(E159+E160)/((E159+E160)+E161+E163)</f>
        <v>0.40036231884057971</v>
      </c>
      <c r="F181" s="38">
        <f>(F159+F160)/((F159+F160)+F161+F163)</f>
        <v>0.72289156626506024</v>
      </c>
      <c r="G181" s="9" t="e">
        <f>(G159+G160)/((G159+G160)+G161+G163)</f>
        <v>#DIV/0!</v>
      </c>
    </row>
    <row r="182" spans="1:7" ht="12">
      <c r="A182" s="114" t="s">
        <v>32</v>
      </c>
      <c r="C182" s="91"/>
      <c r="D182" s="176"/>
      <c r="E182" s="176"/>
      <c r="F182" s="40"/>
      <c r="G182" s="2"/>
    </row>
    <row r="183" spans="1:7">
      <c r="A183" s="108" t="s">
        <v>94</v>
      </c>
      <c r="B183" s="200"/>
      <c r="C183" s="88"/>
      <c r="D183" s="173">
        <f>D159/((D159+D160)+D161)</f>
        <v>0.70991350632069194</v>
      </c>
      <c r="E183" s="173">
        <f>E159/((E159+E160)+E161)</f>
        <v>0.36864406779661019</v>
      </c>
      <c r="F183" s="38">
        <f>F159/((F159+F160)+F161)</f>
        <v>0.85227272727272729</v>
      </c>
      <c r="G183" s="9" t="e">
        <f>G159/((G159+G160)+G161)</f>
        <v>#DIV/0!</v>
      </c>
    </row>
    <row r="184" spans="1:7" ht="12">
      <c r="A184" s="115" t="s">
        <v>33</v>
      </c>
      <c r="B184" s="200"/>
      <c r="C184" s="88"/>
      <c r="D184" s="173"/>
      <c r="E184" s="173"/>
      <c r="F184" s="38"/>
      <c r="G184" s="9"/>
    </row>
    <row r="185" spans="1:7">
      <c r="A185" s="108" t="s">
        <v>95</v>
      </c>
      <c r="B185" s="200"/>
      <c r="C185" s="88"/>
      <c r="D185" s="173">
        <f>(D159+D160)/((D159+D160)+D161)</f>
        <v>0.70991350632069194</v>
      </c>
      <c r="E185" s="173">
        <f>(E159+E160)/((E159+E160)+E161)</f>
        <v>0.40133171912832932</v>
      </c>
      <c r="F185" s="38">
        <f>(F159+F160)/((F159+F160)+F161)</f>
        <v>0.85227272727272729</v>
      </c>
      <c r="G185" s="9" t="e">
        <f>(G159+G160)/((G159+G160)+G161)</f>
        <v>#DIV/0!</v>
      </c>
    </row>
    <row r="186" spans="1:7">
      <c r="A186" s="110"/>
      <c r="C186" s="91"/>
      <c r="D186" s="176"/>
      <c r="E186" s="176"/>
      <c r="F186" s="40"/>
      <c r="G186" s="2"/>
    </row>
    <row r="187" spans="1:7" ht="12">
      <c r="A187" s="112" t="s">
        <v>45</v>
      </c>
      <c r="C187" s="91"/>
      <c r="D187" s="177"/>
      <c r="E187" s="177"/>
      <c r="F187" s="41"/>
      <c r="G187" s="18"/>
    </row>
    <row r="188" spans="1:7">
      <c r="A188" s="113" t="s">
        <v>100</v>
      </c>
      <c r="B188" s="200"/>
      <c r="C188" s="88"/>
      <c r="D188" s="175">
        <f>D161/((D159+D160)+(D161+D162+D163)+(D165+D166))</f>
        <v>8.8735117533326552E-2</v>
      </c>
      <c r="E188" s="175">
        <f>E161/((E159+E160)+(E161+E162+E163)+(E165+E166))</f>
        <v>0.20450785773366417</v>
      </c>
      <c r="F188" s="39">
        <f>F161/((F159+F160)+(F161+F162+F163)+(F165+F166))</f>
        <v>0.12149532710280374</v>
      </c>
      <c r="G188" s="10" t="e">
        <f>G161/((G159+G160)+(G161+G162+G163)+(G165+G166))</f>
        <v>#DIV/0!</v>
      </c>
    </row>
    <row r="189" spans="1:7" ht="12">
      <c r="A189" s="112" t="s">
        <v>46</v>
      </c>
      <c r="C189" s="91"/>
      <c r="D189" s="177"/>
      <c r="E189" s="177"/>
      <c r="F189" s="41"/>
      <c r="G189" s="18"/>
    </row>
    <row r="190" spans="1:7">
      <c r="A190" s="113" t="s">
        <v>101</v>
      </c>
      <c r="B190" s="200"/>
      <c r="C190" s="88"/>
      <c r="D190" s="175">
        <f>D161/((D159+D160)+(D161+D162+D163)+D164*(D165+D166))</f>
        <v>9.2082071197411006E-2</v>
      </c>
      <c r="E190" s="175">
        <f>E161/((E159+E160)+(E161+E162+E163)+E164*(E165+E166))</f>
        <v>0.21603451377178187</v>
      </c>
      <c r="F190" s="39">
        <f>F161/((F159+F160)+(F161+F162+F163)+F164*(F165+F166))</f>
        <v>0.12157459765115268</v>
      </c>
      <c r="G190" s="10" t="e">
        <f>G161/((G159+G160)+(G161+G162+G163)+G164*(G165+G166))</f>
        <v>#DIV/0!</v>
      </c>
    </row>
    <row r="191" spans="1:7" ht="12">
      <c r="A191" s="112" t="s">
        <v>34</v>
      </c>
      <c r="C191" s="91"/>
      <c r="D191" s="177"/>
      <c r="E191" s="177"/>
      <c r="F191" s="41"/>
      <c r="G191" s="18"/>
    </row>
    <row r="192" spans="1:7">
      <c r="A192" s="113" t="s">
        <v>7</v>
      </c>
      <c r="B192" s="200"/>
      <c r="C192" s="88"/>
      <c r="D192" s="175">
        <f xml:space="preserve"> D161/((D159+D160)+(D161+D162+D163))</f>
        <v>0.28220064724919092</v>
      </c>
      <c r="E192" s="175">
        <f xml:space="preserve"> E161/((E159+E160)+(E161+E162+E163))</f>
        <v>0.55593029792017989</v>
      </c>
      <c r="F192" s="39">
        <f xml:space="preserve"> F161/((F159+F160)+(F161+F162+F163))</f>
        <v>0.12440191387559808</v>
      </c>
      <c r="G192" s="10" t="e">
        <f xml:space="preserve"> G161/((G159+G160)+(G161+G162+G163))</f>
        <v>#DIV/0!</v>
      </c>
    </row>
    <row r="193" spans="1:7">
      <c r="A193" s="110"/>
      <c r="C193" s="91"/>
      <c r="D193" s="177"/>
      <c r="E193" s="177"/>
      <c r="F193" s="41"/>
      <c r="G193" s="18"/>
    </row>
    <row r="194" spans="1:7" ht="12">
      <c r="A194" s="114" t="s">
        <v>47</v>
      </c>
      <c r="C194" s="91"/>
      <c r="D194" s="174"/>
      <c r="E194" s="174"/>
      <c r="F194" s="35"/>
      <c r="G194" s="3"/>
    </row>
    <row r="195" spans="1:7">
      <c r="A195" s="108" t="s">
        <v>102</v>
      </c>
      <c r="B195" s="200"/>
      <c r="C195" s="88"/>
      <c r="D195" s="175">
        <f>((D159+D160)+D161+D163)/((D159+D160)+(D161+D162+D163)+(D165+D166))</f>
        <v>0.31118347410196395</v>
      </c>
      <c r="E195" s="175">
        <f>((E159+E160)+E161+E163)/((E159+E160)+(E161+E162+E163)+(E165+E166))</f>
        <v>0.34243176178660051</v>
      </c>
      <c r="F195" s="39">
        <f>((F159+F160)+F161+F163)/((F159+F160)+(F161+F162+F163)+(F165+F166))</f>
        <v>0.96962616822429903</v>
      </c>
      <c r="G195" s="10" t="e">
        <f>((G159+G160)+G161+G163)/((G159+G160)+(G161+G162+G163)+(G165+G166))</f>
        <v>#DIV/0!</v>
      </c>
    </row>
    <row r="196" spans="1:7" ht="12">
      <c r="A196" s="114" t="s">
        <v>48</v>
      </c>
      <c r="C196" s="91"/>
      <c r="D196" s="174"/>
      <c r="E196" s="174"/>
      <c r="F196" s="35"/>
      <c r="G196" s="3"/>
    </row>
    <row r="197" spans="1:7">
      <c r="A197" s="108" t="s">
        <v>103</v>
      </c>
      <c r="B197" s="200"/>
      <c r="C197" s="88"/>
      <c r="D197" s="175">
        <f>((D159+D160)+D161+D163)/((D159+D160)+(D161+D162+D163)+D164*(D165+D166))</f>
        <v>0.32292084142394822</v>
      </c>
      <c r="E197" s="175">
        <f>((E159+E160)+E161+E163)/((E159+E160)+(E161+E162+E163)+E164*(E165+E166))</f>
        <v>0.36173220910623943</v>
      </c>
      <c r="F197" s="39">
        <f>((F159+F160)+F161+F163)/((F159+F160)+(F161+F162+F163)+F164*(F165+F166))</f>
        <v>0.97025880817746846</v>
      </c>
      <c r="G197" s="10" t="e">
        <f>((G159+G160)+G161+G163)/((G159+G160)+(G161+G162+G163)+G164*(G165+G166))</f>
        <v>#DIV/0!</v>
      </c>
    </row>
    <row r="198" spans="1:7" ht="12">
      <c r="A198" s="114" t="s">
        <v>49</v>
      </c>
      <c r="C198" s="91"/>
      <c r="D198" s="174"/>
      <c r="E198" s="174"/>
      <c r="F198" s="35"/>
      <c r="G198" s="3"/>
    </row>
    <row r="199" spans="1:7">
      <c r="A199" s="108" t="s">
        <v>104</v>
      </c>
      <c r="B199" s="200"/>
      <c r="C199" s="88"/>
      <c r="D199" s="175">
        <f>((D159+D160)+D161+D163)/((D159+D160)+(D161+D162+D163))</f>
        <v>0.98964401294498383</v>
      </c>
      <c r="E199" s="175">
        <f>((E159+E160)+E161+E163)/((E159+E160)+(E161+E162+E163))</f>
        <v>0.93086003372681281</v>
      </c>
      <c r="F199" s="39">
        <f>((F159+F160)+F161+F163)/((F159+F160)+(F161+F162+F163))</f>
        <v>0.99282296650717705</v>
      </c>
      <c r="G199" s="10" t="e">
        <f>((G159+G160)+G161+G163)/((G159+G160)+(G161+G162+G163))</f>
        <v>#DIV/0!</v>
      </c>
    </row>
    <row r="200" spans="1:7">
      <c r="A200" s="103"/>
      <c r="C200" s="91"/>
      <c r="D200" s="177"/>
      <c r="E200" s="177"/>
      <c r="F200" s="41"/>
      <c r="G200" s="18"/>
    </row>
    <row r="201" spans="1:7">
      <c r="A201" s="116"/>
      <c r="B201" s="117"/>
      <c r="C201" s="117"/>
      <c r="D201" s="75"/>
      <c r="E201" s="75"/>
      <c r="F201" s="75"/>
      <c r="G201" s="75"/>
    </row>
    <row r="202" spans="1:7">
      <c r="A202" s="118"/>
    </row>
    <row r="205" spans="1:7" ht="12">
      <c r="A205" s="120" t="s">
        <v>63</v>
      </c>
      <c r="B205" s="121"/>
      <c r="C205" s="121"/>
      <c r="D205" s="122"/>
      <c r="E205" s="122"/>
      <c r="F205" s="122"/>
      <c r="G205" s="272"/>
    </row>
    <row r="206" spans="1:7">
      <c r="A206" s="122" t="s">
        <v>64</v>
      </c>
      <c r="B206" s="121"/>
      <c r="C206" s="121"/>
      <c r="D206" s="122"/>
      <c r="E206" s="122"/>
      <c r="F206" s="122"/>
      <c r="G206" s="272"/>
    </row>
    <row r="207" spans="1:7">
      <c r="A207" s="122" t="s">
        <v>70</v>
      </c>
      <c r="B207" s="121"/>
      <c r="C207" s="121"/>
      <c r="D207" s="122"/>
      <c r="E207" s="122"/>
      <c r="F207" s="122"/>
      <c r="G207" s="272"/>
    </row>
    <row r="208" spans="1:7">
      <c r="A208" s="123" t="s">
        <v>90</v>
      </c>
      <c r="B208" s="121"/>
      <c r="C208" s="121"/>
      <c r="D208" s="122"/>
      <c r="E208" s="122"/>
      <c r="F208" s="122"/>
      <c r="G208" s="272"/>
    </row>
    <row r="209" spans="1:7">
      <c r="A209" s="123" t="s">
        <v>217</v>
      </c>
      <c r="B209" s="124"/>
      <c r="C209" s="124"/>
      <c r="D209" s="123"/>
      <c r="E209" s="123"/>
      <c r="F209" s="123"/>
      <c r="G209" s="272"/>
    </row>
  </sheetData>
  <mergeCells count="1">
    <mergeCell ref="A1:B1"/>
  </mergeCells>
  <pageMargins left="0.75" right="0.75" top="1" bottom="1" header="0.5" footer="0.5"/>
  <pageSetup orientation="portrait" r:id="rId1"/>
  <headerFooter alignWithMargins="0"/>
  <ignoredErrors>
    <ignoredError sqref="D163 E159:E162 F162" formulaRange="1"/>
    <ignoredError sqref="F164:G164 F170:G200"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57442-4EC0-48B1-AC35-D528C8163315}">
  <dimension ref="A1:K209"/>
  <sheetViews>
    <sheetView topLeftCell="A138" zoomScale="110" zoomScaleNormal="110" workbookViewId="0">
      <selection activeCell="H161" sqref="H161"/>
    </sheetView>
  </sheetViews>
  <sheetFormatPr defaultRowHeight="11.4"/>
  <cols>
    <col min="1" max="1" width="78.88671875" style="74" customWidth="1"/>
    <col min="2" max="3" width="10.44140625" style="119" customWidth="1"/>
    <col min="4" max="7" width="9.88671875" style="74" customWidth="1"/>
    <col min="8" max="8" width="75.77734375" style="74" customWidth="1"/>
    <col min="9" max="9" width="8.88671875" style="74"/>
    <col min="10" max="10" width="33.77734375" style="129" customWidth="1"/>
    <col min="11" max="11" width="50.5546875" style="129" customWidth="1"/>
    <col min="12" max="16384" width="8.88671875" style="74"/>
  </cols>
  <sheetData>
    <row r="1" spans="1:11" ht="22.8" thickBot="1">
      <c r="A1" s="386" t="s">
        <v>330</v>
      </c>
      <c r="B1" s="387"/>
      <c r="C1" s="77"/>
      <c r="D1" s="70" t="s">
        <v>107</v>
      </c>
      <c r="E1" s="70"/>
      <c r="F1" s="70"/>
      <c r="G1" s="70"/>
      <c r="H1" s="70"/>
    </row>
    <row r="2" spans="1:11" ht="13.8" thickTop="1">
      <c r="A2" s="29" t="s">
        <v>483</v>
      </c>
      <c r="B2" s="77"/>
      <c r="C2" s="77"/>
      <c r="D2" s="70" t="s">
        <v>108</v>
      </c>
      <c r="E2" s="70"/>
      <c r="F2" s="70"/>
      <c r="G2" s="70"/>
      <c r="H2" s="70"/>
    </row>
    <row r="3" spans="1:11" ht="13.2">
      <c r="A3" s="78"/>
      <c r="B3" s="77"/>
      <c r="C3" s="77"/>
      <c r="D3" s="70" t="s">
        <v>109</v>
      </c>
      <c r="E3" s="70"/>
      <c r="F3" s="70"/>
      <c r="G3" s="70"/>
      <c r="H3" s="70"/>
    </row>
    <row r="4" spans="1:11" ht="13.2">
      <c r="A4" s="30"/>
      <c r="B4" s="77"/>
      <c r="C4" s="77"/>
      <c r="D4" s="70" t="s">
        <v>110</v>
      </c>
      <c r="E4" s="70"/>
      <c r="F4" s="70"/>
      <c r="G4" s="70"/>
      <c r="H4" s="70"/>
    </row>
    <row r="5" spans="1:11" s="71" customFormat="1">
      <c r="B5" s="79"/>
      <c r="C5" s="79"/>
      <c r="J5" s="128"/>
      <c r="K5" s="128"/>
    </row>
    <row r="6" spans="1:11" s="71" customFormat="1" ht="12">
      <c r="B6" s="79"/>
      <c r="C6" s="79"/>
      <c r="D6" s="163" t="s">
        <v>8</v>
      </c>
      <c r="E6" s="163" t="s">
        <v>9</v>
      </c>
      <c r="F6" s="80" t="s">
        <v>36</v>
      </c>
      <c r="G6" s="81" t="s">
        <v>36</v>
      </c>
      <c r="H6" s="72" t="s">
        <v>124</v>
      </c>
      <c r="J6" s="128"/>
      <c r="K6" s="128"/>
    </row>
    <row r="7" spans="1:11" s="71" customFormat="1" ht="12">
      <c r="B7" s="180" t="s">
        <v>21</v>
      </c>
      <c r="C7" s="82"/>
      <c r="D7" s="164" t="s">
        <v>25</v>
      </c>
      <c r="E7" s="164" t="s">
        <v>25</v>
      </c>
      <c r="F7" s="80" t="s">
        <v>37</v>
      </c>
      <c r="G7" s="81" t="s">
        <v>37</v>
      </c>
      <c r="J7" s="128"/>
      <c r="K7" s="128"/>
    </row>
    <row r="8" spans="1:11" s="71" customFormat="1" ht="12">
      <c r="B8" s="180" t="s">
        <v>22</v>
      </c>
      <c r="C8" s="82"/>
      <c r="D8" s="164" t="s">
        <v>26</v>
      </c>
      <c r="E8" s="164" t="s">
        <v>23</v>
      </c>
      <c r="F8" s="80" t="s">
        <v>38</v>
      </c>
      <c r="G8" s="81" t="s">
        <v>38</v>
      </c>
      <c r="J8" s="128"/>
      <c r="K8" s="128"/>
    </row>
    <row r="9" spans="1:11" s="71" customFormat="1" ht="12">
      <c r="B9" s="180" t="s">
        <v>55</v>
      </c>
      <c r="C9" s="82"/>
      <c r="D9" s="164" t="s">
        <v>24</v>
      </c>
      <c r="E9" s="164" t="s">
        <v>24</v>
      </c>
      <c r="F9" s="80" t="s">
        <v>39</v>
      </c>
      <c r="G9" s="81" t="s">
        <v>39</v>
      </c>
      <c r="J9" s="128"/>
      <c r="K9" s="128"/>
    </row>
    <row r="10" spans="1:11" s="71" customFormat="1" ht="91.8">
      <c r="A10" s="83" t="s">
        <v>10</v>
      </c>
      <c r="B10" s="268">
        <v>1</v>
      </c>
      <c r="C10" s="181"/>
      <c r="D10" s="311">
        <f>SUM(D11:D14)</f>
        <v>806</v>
      </c>
      <c r="E10" s="311">
        <f t="shared" ref="E10:G10" si="0">SUM(E11:E14)</f>
        <v>641</v>
      </c>
      <c r="F10" s="308">
        <f t="shared" si="0"/>
        <v>600</v>
      </c>
      <c r="G10" s="312">
        <f t="shared" si="0"/>
        <v>0</v>
      </c>
      <c r="H10" s="213" t="s">
        <v>112</v>
      </c>
      <c r="J10" s="128"/>
      <c r="K10" s="128"/>
    </row>
    <row r="11" spans="1:11" ht="34.200000000000003">
      <c r="A11" s="84" t="s">
        <v>0</v>
      </c>
      <c r="B11" s="182">
        <v>1.1000000000000001</v>
      </c>
      <c r="C11" s="230"/>
      <c r="D11" s="165">
        <v>806</v>
      </c>
      <c r="E11" s="165">
        <v>616</v>
      </c>
      <c r="F11" s="31">
        <v>600</v>
      </c>
      <c r="G11" s="14"/>
      <c r="H11" s="214" t="s">
        <v>113</v>
      </c>
    </row>
    <row r="12" spans="1:11">
      <c r="A12" s="85" t="s">
        <v>158</v>
      </c>
      <c r="B12" s="182">
        <v>1.1100000000000001</v>
      </c>
      <c r="C12" s="230"/>
      <c r="D12" s="165"/>
      <c r="E12" s="165"/>
      <c r="F12" s="31"/>
      <c r="G12" s="14"/>
      <c r="H12" s="214"/>
    </row>
    <row r="13" spans="1:11" ht="34.200000000000003">
      <c r="A13" s="84" t="s">
        <v>111</v>
      </c>
      <c r="B13" s="192">
        <v>1.2</v>
      </c>
      <c r="C13" s="223"/>
      <c r="D13" s="165"/>
      <c r="E13" s="165">
        <v>25</v>
      </c>
      <c r="F13" s="31"/>
      <c r="G13" s="14"/>
      <c r="H13" s="214" t="s">
        <v>114</v>
      </c>
    </row>
    <row r="14" spans="1:11" ht="12" thickBot="1">
      <c r="A14" s="179" t="s">
        <v>159</v>
      </c>
      <c r="B14" s="184">
        <v>1.21</v>
      </c>
      <c r="C14" s="225"/>
      <c r="D14" s="170"/>
      <c r="E14" s="170"/>
      <c r="F14" s="139"/>
      <c r="G14" s="140"/>
      <c r="H14" s="215"/>
    </row>
    <row r="15" spans="1:11">
      <c r="A15" s="89"/>
      <c r="B15" s="185"/>
      <c r="C15" s="74"/>
      <c r="D15" s="167"/>
      <c r="E15" s="167"/>
      <c r="F15" s="32"/>
      <c r="G15" s="15"/>
      <c r="H15" s="130"/>
    </row>
    <row r="16" spans="1:11" ht="13.2">
      <c r="A16" s="89"/>
      <c r="B16" s="185"/>
      <c r="C16" s="45"/>
      <c r="D16" s="167"/>
      <c r="E16" s="167"/>
      <c r="F16" s="32"/>
      <c r="G16" s="15"/>
      <c r="H16" s="130"/>
    </row>
    <row r="17" spans="1:10" ht="48">
      <c r="A17" s="92" t="s">
        <v>11</v>
      </c>
      <c r="B17" s="269">
        <v>2</v>
      </c>
      <c r="C17" s="186"/>
      <c r="D17" s="313">
        <f>SUM(D18:D22,D25,D27:D36,D40:D51,D53)</f>
        <v>1531</v>
      </c>
      <c r="E17" s="313">
        <f t="shared" ref="E17:G17" si="1">SUM(E18:E22,E25,E27:E36,E40:E51,E53)</f>
        <v>829</v>
      </c>
      <c r="F17" s="309">
        <f t="shared" si="1"/>
        <v>147</v>
      </c>
      <c r="G17" s="314">
        <f t="shared" si="1"/>
        <v>0</v>
      </c>
      <c r="H17" s="213" t="s">
        <v>477</v>
      </c>
      <c r="I17" s="130"/>
    </row>
    <row r="18" spans="1:10" ht="22.8">
      <c r="A18" s="93" t="s">
        <v>50</v>
      </c>
      <c r="B18" s="194">
        <v>2.1</v>
      </c>
      <c r="C18" s="187"/>
      <c r="D18" s="168">
        <v>142</v>
      </c>
      <c r="E18" s="168">
        <v>21</v>
      </c>
      <c r="F18" s="33"/>
      <c r="G18" s="17"/>
      <c r="H18" s="214" t="s">
        <v>224</v>
      </c>
      <c r="I18" s="130"/>
    </row>
    <row r="19" spans="1:10">
      <c r="A19" s="87" t="s">
        <v>81</v>
      </c>
      <c r="B19" s="188">
        <v>2.11</v>
      </c>
      <c r="C19" s="188"/>
      <c r="D19" s="166"/>
      <c r="E19" s="166"/>
      <c r="F19" s="34">
        <v>4</v>
      </c>
      <c r="G19" s="16"/>
      <c r="H19" s="214"/>
      <c r="I19" s="130"/>
    </row>
    <row r="20" spans="1:10" ht="34.200000000000003">
      <c r="A20" s="96" t="s">
        <v>129</v>
      </c>
      <c r="B20" s="189">
        <v>2.1110000000000002</v>
      </c>
      <c r="C20" s="189"/>
      <c r="D20" s="166">
        <v>142</v>
      </c>
      <c r="E20" s="166">
        <v>21</v>
      </c>
      <c r="F20" s="34"/>
      <c r="G20" s="16"/>
      <c r="H20" s="212" t="s">
        <v>333</v>
      </c>
      <c r="I20" s="130"/>
    </row>
    <row r="21" spans="1:10" ht="22.8">
      <c r="A21" s="145" t="s">
        <v>125</v>
      </c>
      <c r="B21" s="190">
        <v>2.1111</v>
      </c>
      <c r="C21" s="190"/>
      <c r="D21" s="165"/>
      <c r="E21" s="165"/>
      <c r="F21" s="31"/>
      <c r="G21" s="16"/>
      <c r="H21" s="214" t="s">
        <v>334</v>
      </c>
      <c r="I21" s="130"/>
    </row>
    <row r="22" spans="1:10">
      <c r="A22" s="97" t="s">
        <v>20</v>
      </c>
      <c r="B22" s="191">
        <v>2.1120000000000001</v>
      </c>
      <c r="C22" s="191"/>
      <c r="D22" s="165">
        <v>251</v>
      </c>
      <c r="E22" s="165">
        <v>236</v>
      </c>
      <c r="F22" s="31"/>
      <c r="G22" s="14"/>
      <c r="H22" s="214" t="s">
        <v>335</v>
      </c>
      <c r="I22" s="130"/>
      <c r="J22" s="130"/>
    </row>
    <row r="23" spans="1:10" hidden="1">
      <c r="A23" s="289" t="s">
        <v>487</v>
      </c>
      <c r="B23" s="267">
        <v>2.1120999999999999</v>
      </c>
      <c r="C23" s="267"/>
      <c r="D23" s="263"/>
      <c r="E23" s="263"/>
      <c r="F23" s="263"/>
      <c r="G23" s="263"/>
      <c r="H23" s="290"/>
      <c r="I23" s="130"/>
      <c r="J23" s="130"/>
    </row>
    <row r="24" spans="1:10" hidden="1">
      <c r="A24" s="289" t="s">
        <v>487</v>
      </c>
      <c r="B24" s="267">
        <v>2.1122000000000001</v>
      </c>
      <c r="C24" s="267"/>
      <c r="D24" s="263"/>
      <c r="E24" s="263"/>
      <c r="F24" s="263"/>
      <c r="G24" s="263"/>
      <c r="H24" s="290"/>
      <c r="I24" s="130"/>
      <c r="J24" s="130"/>
    </row>
    <row r="25" spans="1:10">
      <c r="A25" s="97" t="s">
        <v>115</v>
      </c>
      <c r="B25" s="191">
        <v>2.113</v>
      </c>
      <c r="C25" s="191"/>
      <c r="D25" s="165"/>
      <c r="E25" s="165"/>
      <c r="F25" s="31"/>
      <c r="G25" s="14"/>
      <c r="H25" s="214"/>
      <c r="I25" s="130"/>
    </row>
    <row r="26" spans="1:10" hidden="1">
      <c r="A26" s="289" t="s">
        <v>487</v>
      </c>
      <c r="B26" s="267">
        <v>2.1131000000000002</v>
      </c>
      <c r="C26" s="267"/>
      <c r="D26" s="263"/>
      <c r="E26" s="263"/>
      <c r="F26" s="263"/>
      <c r="G26" s="263"/>
      <c r="H26" s="290"/>
      <c r="I26" s="130"/>
    </row>
    <row r="27" spans="1:10">
      <c r="A27" s="147" t="s">
        <v>337</v>
      </c>
      <c r="B27" s="190">
        <v>2.1132</v>
      </c>
      <c r="C27" s="190"/>
      <c r="D27" s="165"/>
      <c r="E27" s="165"/>
      <c r="F27" s="31"/>
      <c r="G27" s="14"/>
      <c r="H27" s="216" t="s">
        <v>331</v>
      </c>
      <c r="I27" s="130"/>
    </row>
    <row r="28" spans="1:10">
      <c r="A28" s="147" t="s">
        <v>420</v>
      </c>
      <c r="B28" s="190">
        <v>2.1133000000000002</v>
      </c>
      <c r="C28" s="190"/>
      <c r="D28" s="165"/>
      <c r="E28" s="165"/>
      <c r="F28" s="31">
        <v>70</v>
      </c>
      <c r="G28" s="14"/>
      <c r="H28" s="216" t="s">
        <v>237</v>
      </c>
      <c r="I28" s="131"/>
    </row>
    <row r="29" spans="1:10" ht="22.8">
      <c r="A29" s="148" t="s">
        <v>82</v>
      </c>
      <c r="B29" s="192">
        <v>2.12</v>
      </c>
      <c r="C29" s="192"/>
      <c r="D29" s="165">
        <v>33</v>
      </c>
      <c r="E29" s="165">
        <v>31</v>
      </c>
      <c r="F29" s="31"/>
      <c r="G29" s="14"/>
      <c r="H29" s="216" t="s">
        <v>336</v>
      </c>
      <c r="I29" s="130"/>
    </row>
    <row r="30" spans="1:10">
      <c r="A30" s="98" t="s">
        <v>52</v>
      </c>
      <c r="B30" s="192">
        <v>2.2000000000000002</v>
      </c>
      <c r="C30" s="183"/>
      <c r="D30" s="165" t="s">
        <v>51</v>
      </c>
      <c r="E30" s="165"/>
      <c r="F30" s="31"/>
      <c r="G30" s="14"/>
      <c r="H30" s="217"/>
      <c r="I30" s="130"/>
    </row>
    <row r="31" spans="1:10" ht="22.8">
      <c r="A31" s="99" t="s">
        <v>19</v>
      </c>
      <c r="B31" s="188">
        <v>2.21</v>
      </c>
      <c r="C31" s="188"/>
      <c r="D31" s="166">
        <v>570</v>
      </c>
      <c r="E31" s="166">
        <v>264</v>
      </c>
      <c r="F31" s="34"/>
      <c r="G31" s="16"/>
      <c r="H31" s="213" t="s">
        <v>218</v>
      </c>
      <c r="I31" s="130"/>
    </row>
    <row r="32" spans="1:10" ht="68.400000000000006">
      <c r="A32" s="99" t="s">
        <v>338</v>
      </c>
      <c r="B32" s="188">
        <v>2.2200000000000002</v>
      </c>
      <c r="C32" s="188"/>
      <c r="D32" s="166"/>
      <c r="E32" s="166"/>
      <c r="F32" s="34"/>
      <c r="G32" s="16"/>
      <c r="H32" s="216" t="s">
        <v>340</v>
      </c>
      <c r="I32" s="130"/>
    </row>
    <row r="33" spans="1:9">
      <c r="A33" s="149" t="s">
        <v>339</v>
      </c>
      <c r="B33" s="189">
        <v>2.2210000000000001</v>
      </c>
      <c r="C33" s="189"/>
      <c r="D33" s="166">
        <v>30</v>
      </c>
      <c r="E33" s="166">
        <v>1</v>
      </c>
      <c r="F33" s="34"/>
      <c r="G33" s="16"/>
      <c r="H33" s="216" t="s">
        <v>136</v>
      </c>
      <c r="I33" s="130"/>
    </row>
    <row r="34" spans="1:9" ht="22.8">
      <c r="A34" s="96" t="s">
        <v>341</v>
      </c>
      <c r="B34" s="189">
        <v>2.222</v>
      </c>
      <c r="C34" s="189"/>
      <c r="D34" s="166">
        <v>125</v>
      </c>
      <c r="E34" s="166">
        <v>34</v>
      </c>
      <c r="F34" s="34"/>
      <c r="G34" s="16"/>
      <c r="H34" s="216" t="s">
        <v>133</v>
      </c>
      <c r="I34" s="131"/>
    </row>
    <row r="35" spans="1:9">
      <c r="A35" s="87" t="s">
        <v>393</v>
      </c>
      <c r="B35" s="188">
        <v>2.23</v>
      </c>
      <c r="C35" s="188"/>
      <c r="D35" s="166"/>
      <c r="E35" s="166"/>
      <c r="F35" s="34"/>
      <c r="G35" s="16"/>
      <c r="H35" s="214"/>
      <c r="I35" s="130"/>
    </row>
    <row r="36" spans="1:9">
      <c r="A36" s="96" t="s">
        <v>139</v>
      </c>
      <c r="B36" s="189">
        <v>2.2309999999999999</v>
      </c>
      <c r="C36" s="189"/>
      <c r="D36" s="166"/>
      <c r="E36" s="166"/>
      <c r="F36" s="34"/>
      <c r="G36" s="16"/>
      <c r="H36" s="214" t="s">
        <v>467</v>
      </c>
      <c r="I36" s="131"/>
    </row>
    <row r="37" spans="1:9" hidden="1">
      <c r="A37" s="289" t="s">
        <v>487</v>
      </c>
      <c r="B37" s="281">
        <v>2.2400000000000002</v>
      </c>
      <c r="C37" s="281"/>
      <c r="D37" s="279"/>
      <c r="E37" s="279"/>
      <c r="F37" s="279"/>
      <c r="G37" s="279"/>
      <c r="H37" s="290"/>
      <c r="I37" s="131"/>
    </row>
    <row r="38" spans="1:9" hidden="1">
      <c r="A38" s="289" t="s">
        <v>487</v>
      </c>
      <c r="B38" s="291">
        <v>2.2410000000000001</v>
      </c>
      <c r="C38" s="291"/>
      <c r="D38" s="279"/>
      <c r="E38" s="279"/>
      <c r="F38" s="279"/>
      <c r="G38" s="279"/>
      <c r="H38" s="290"/>
      <c r="I38" s="131"/>
    </row>
    <row r="39" spans="1:9" hidden="1">
      <c r="A39" s="289" t="s">
        <v>487</v>
      </c>
      <c r="B39" s="281">
        <v>2.27</v>
      </c>
      <c r="C39" s="281"/>
      <c r="D39" s="279"/>
      <c r="E39" s="279"/>
      <c r="F39" s="279"/>
      <c r="G39" s="279"/>
      <c r="H39" s="290"/>
      <c r="I39" s="131"/>
    </row>
    <row r="40" spans="1:9">
      <c r="A40" s="95" t="s">
        <v>144</v>
      </c>
      <c r="B40" s="188">
        <v>2.2999999999999998</v>
      </c>
      <c r="C40" s="193"/>
      <c r="D40" s="166"/>
      <c r="E40" s="166"/>
      <c r="F40" s="34"/>
      <c r="G40" s="16"/>
      <c r="H40" s="214"/>
      <c r="I40" s="131"/>
    </row>
    <row r="41" spans="1:9" ht="34.200000000000003">
      <c r="A41" s="99" t="s">
        <v>18</v>
      </c>
      <c r="B41" s="188">
        <v>2.31</v>
      </c>
      <c r="C41" s="188"/>
      <c r="D41" s="166">
        <v>0</v>
      </c>
      <c r="E41" s="166">
        <v>5</v>
      </c>
      <c r="F41" s="34"/>
      <c r="G41" s="16"/>
      <c r="H41" s="216" t="s">
        <v>342</v>
      </c>
      <c r="I41" s="131"/>
    </row>
    <row r="42" spans="1:9" ht="45.6">
      <c r="A42" s="99" t="s">
        <v>1</v>
      </c>
      <c r="B42" s="188">
        <v>2.3199999999999998</v>
      </c>
      <c r="C42" s="188"/>
      <c r="D42" s="166">
        <v>19</v>
      </c>
      <c r="E42" s="166">
        <v>33</v>
      </c>
      <c r="F42" s="300">
        <v>67</v>
      </c>
      <c r="G42" s="301"/>
      <c r="H42" s="213" t="s">
        <v>243</v>
      </c>
      <c r="I42" s="131"/>
    </row>
    <row r="43" spans="1:9">
      <c r="A43" s="125" t="s">
        <v>147</v>
      </c>
      <c r="B43" s="194">
        <v>2.33</v>
      </c>
      <c r="C43" s="194"/>
      <c r="D43" s="168">
        <v>200</v>
      </c>
      <c r="E43" s="168">
        <v>150</v>
      </c>
      <c r="F43" s="143"/>
      <c r="G43" s="144"/>
      <c r="H43" s="214"/>
      <c r="I43" s="131"/>
    </row>
    <row r="44" spans="1:9">
      <c r="A44" s="133" t="s">
        <v>53</v>
      </c>
      <c r="B44" s="195">
        <v>2.331</v>
      </c>
      <c r="C44" s="195"/>
      <c r="D44" s="168"/>
      <c r="E44" s="168"/>
      <c r="F44" s="143"/>
      <c r="G44" s="144"/>
      <c r="H44" s="216" t="s">
        <v>117</v>
      </c>
      <c r="I44" s="131"/>
    </row>
    <row r="45" spans="1:9" ht="22.8">
      <c r="A45" s="133" t="s">
        <v>54</v>
      </c>
      <c r="B45" s="195">
        <v>2.3319999999999999</v>
      </c>
      <c r="C45" s="195"/>
      <c r="D45" s="168"/>
      <c r="E45" s="168"/>
      <c r="F45" s="143"/>
      <c r="G45" s="144"/>
      <c r="H45" s="216" t="s">
        <v>220</v>
      </c>
    </row>
    <row r="46" spans="1:9" ht="34.200000000000003">
      <c r="A46" s="133" t="s">
        <v>59</v>
      </c>
      <c r="B46" s="195">
        <v>2.3330000000000002</v>
      </c>
      <c r="C46" s="195"/>
      <c r="D46" s="168"/>
      <c r="E46" s="168"/>
      <c r="F46" s="143"/>
      <c r="G46" s="144"/>
      <c r="H46" s="216" t="s">
        <v>119</v>
      </c>
    </row>
    <row r="47" spans="1:9">
      <c r="A47" s="125" t="s">
        <v>343</v>
      </c>
      <c r="B47" s="194">
        <v>2.34</v>
      </c>
      <c r="C47" s="194"/>
      <c r="D47" s="168"/>
      <c r="E47" s="168"/>
      <c r="F47" s="143"/>
      <c r="G47" s="144"/>
      <c r="H47" s="226" t="s">
        <v>332</v>
      </c>
    </row>
    <row r="48" spans="1:9" ht="57">
      <c r="A48" s="125" t="s">
        <v>56</v>
      </c>
      <c r="B48" s="194">
        <v>2.35</v>
      </c>
      <c r="C48" s="194"/>
      <c r="D48" s="168"/>
      <c r="E48" s="168"/>
      <c r="F48" s="143"/>
      <c r="G48" s="144"/>
      <c r="H48" s="216" t="s">
        <v>344</v>
      </c>
    </row>
    <row r="49" spans="1:8" ht="22.8">
      <c r="A49" s="125" t="s">
        <v>120</v>
      </c>
      <c r="B49" s="194">
        <v>2.36</v>
      </c>
      <c r="C49" s="194"/>
      <c r="D49" s="168"/>
      <c r="E49" s="168"/>
      <c r="F49" s="143"/>
      <c r="G49" s="144"/>
      <c r="H49" s="214" t="s">
        <v>345</v>
      </c>
    </row>
    <row r="50" spans="1:8">
      <c r="A50" s="160" t="s">
        <v>121</v>
      </c>
      <c r="B50" s="195">
        <v>2.3610000000000002</v>
      </c>
      <c r="C50" s="195"/>
      <c r="D50" s="168"/>
      <c r="E50" s="168"/>
      <c r="F50" s="143"/>
      <c r="G50" s="144"/>
      <c r="H50" s="216" t="s">
        <v>121</v>
      </c>
    </row>
    <row r="51" spans="1:8" ht="22.8">
      <c r="A51" s="240" t="s">
        <v>122</v>
      </c>
      <c r="B51" s="195">
        <v>2.3620000000000001</v>
      </c>
      <c r="C51" s="195"/>
      <c r="D51" s="168"/>
      <c r="E51" s="168"/>
      <c r="F51" s="143">
        <v>6</v>
      </c>
      <c r="G51" s="144"/>
      <c r="H51" s="216" t="s">
        <v>122</v>
      </c>
    </row>
    <row r="52" spans="1:8" hidden="1">
      <c r="A52" s="289" t="s">
        <v>487</v>
      </c>
      <c r="B52" s="254">
        <v>2.37</v>
      </c>
      <c r="C52" s="254"/>
      <c r="D52" s="276"/>
      <c r="E52" s="276"/>
      <c r="F52" s="259"/>
      <c r="G52" s="259"/>
      <c r="H52" s="292"/>
    </row>
    <row r="53" spans="1:8" ht="23.4" thickBot="1">
      <c r="A53" s="178" t="s">
        <v>152</v>
      </c>
      <c r="B53" s="184">
        <v>2.9</v>
      </c>
      <c r="C53" s="196"/>
      <c r="D53" s="170">
        <v>19</v>
      </c>
      <c r="E53" s="170">
        <v>33</v>
      </c>
      <c r="F53" s="302"/>
      <c r="G53" s="303"/>
      <c r="H53" s="218" t="s">
        <v>223</v>
      </c>
    </row>
    <row r="54" spans="1:8">
      <c r="A54" s="89"/>
      <c r="B54" s="185"/>
      <c r="C54" s="185"/>
      <c r="D54" s="167"/>
      <c r="E54" s="167"/>
      <c r="F54" s="304"/>
      <c r="G54" s="305"/>
      <c r="H54" s="129"/>
    </row>
    <row r="55" spans="1:8" ht="13.2">
      <c r="A55" s="89"/>
      <c r="B55" s="185"/>
      <c r="C55" s="45"/>
      <c r="D55" s="163"/>
      <c r="E55" s="163"/>
      <c r="F55" s="317"/>
      <c r="G55" s="318"/>
      <c r="H55" s="129"/>
    </row>
    <row r="56" spans="1:8" ht="12">
      <c r="A56" s="92" t="s">
        <v>12</v>
      </c>
      <c r="B56" s="269">
        <v>3</v>
      </c>
      <c r="C56" s="186"/>
      <c r="D56" s="313">
        <f>SUM(D57:D67,D74:D80,D84:D86,D88:D90,D94,D96:D100,D113)</f>
        <v>2064</v>
      </c>
      <c r="E56" s="313">
        <f t="shared" ref="E56:G56" si="2">SUM(E57:E67,E74:E80,E84:E86,E88:E90,E94,E96:E100,E113)</f>
        <v>487</v>
      </c>
      <c r="F56" s="319">
        <f t="shared" si="2"/>
        <v>103</v>
      </c>
      <c r="G56" s="320">
        <f t="shared" si="2"/>
        <v>0</v>
      </c>
      <c r="H56" s="192"/>
    </row>
    <row r="57" spans="1:8" ht="22.8">
      <c r="A57" s="93" t="s">
        <v>162</v>
      </c>
      <c r="B57" s="194">
        <v>3.1</v>
      </c>
      <c r="C57" s="187"/>
      <c r="D57" s="169"/>
      <c r="E57" s="168">
        <v>4</v>
      </c>
      <c r="F57" s="143"/>
      <c r="G57" s="144"/>
      <c r="H57" s="213" t="s">
        <v>347</v>
      </c>
    </row>
    <row r="58" spans="1:8" ht="68.400000000000006">
      <c r="A58" s="151" t="s">
        <v>253</v>
      </c>
      <c r="B58" s="207">
        <v>3.11</v>
      </c>
      <c r="C58" s="207"/>
      <c r="D58" s="169"/>
      <c r="E58" s="168">
        <v>7</v>
      </c>
      <c r="F58" s="143"/>
      <c r="G58" s="144"/>
      <c r="H58" s="213" t="s">
        <v>348</v>
      </c>
    </row>
    <row r="59" spans="1:8" ht="22.8">
      <c r="A59" s="152" t="s">
        <v>349</v>
      </c>
      <c r="B59" s="194">
        <v>3.12</v>
      </c>
      <c r="C59" s="194"/>
      <c r="D59" s="169"/>
      <c r="E59" s="168"/>
      <c r="F59" s="143">
        <v>56</v>
      </c>
      <c r="G59" s="144"/>
      <c r="H59" s="213" t="s">
        <v>346</v>
      </c>
    </row>
    <row r="60" spans="1:8">
      <c r="A60" s="153" t="s">
        <v>350</v>
      </c>
      <c r="B60" s="195">
        <v>3.121</v>
      </c>
      <c r="C60" s="195"/>
      <c r="D60" s="168">
        <v>20</v>
      </c>
      <c r="E60" s="168">
        <v>7</v>
      </c>
      <c r="F60" s="143"/>
      <c r="G60" s="144"/>
      <c r="H60" s="213"/>
    </row>
    <row r="61" spans="1:8">
      <c r="A61" s="153" t="s">
        <v>351</v>
      </c>
      <c r="B61" s="195">
        <v>3.1219999999999999</v>
      </c>
      <c r="C61" s="195"/>
      <c r="D61" s="168">
        <v>682</v>
      </c>
      <c r="E61" s="168"/>
      <c r="F61" s="143"/>
      <c r="G61" s="144"/>
      <c r="H61" s="213"/>
    </row>
    <row r="62" spans="1:8" ht="68.400000000000006">
      <c r="A62" s="153" t="s">
        <v>352</v>
      </c>
      <c r="B62" s="195">
        <v>3.1230000000000002</v>
      </c>
      <c r="C62" s="195"/>
      <c r="D62" s="168">
        <v>554</v>
      </c>
      <c r="E62" s="168">
        <v>6</v>
      </c>
      <c r="F62" s="143"/>
      <c r="G62" s="144"/>
      <c r="H62" s="213" t="s">
        <v>353</v>
      </c>
    </row>
    <row r="63" spans="1:8" ht="22.8">
      <c r="A63" s="161" t="s">
        <v>354</v>
      </c>
      <c r="B63" s="195">
        <v>3.1240000000000001</v>
      </c>
      <c r="C63" s="195"/>
      <c r="D63" s="168">
        <v>32</v>
      </c>
      <c r="E63" s="168"/>
      <c r="F63" s="143"/>
      <c r="G63" s="144"/>
      <c r="H63" s="213" t="s">
        <v>267</v>
      </c>
    </row>
    <row r="64" spans="1:8" ht="22.8">
      <c r="A64" s="153" t="s">
        <v>355</v>
      </c>
      <c r="B64" s="195">
        <v>3.125</v>
      </c>
      <c r="C64" s="195"/>
      <c r="D64" s="168">
        <v>2</v>
      </c>
      <c r="E64" s="168"/>
      <c r="F64" s="143"/>
      <c r="G64" s="144"/>
      <c r="H64" s="213" t="s">
        <v>268</v>
      </c>
    </row>
    <row r="65" spans="1:8" ht="45.6">
      <c r="A65" s="154" t="s">
        <v>356</v>
      </c>
      <c r="B65" s="197">
        <v>3.1251000000000002</v>
      </c>
      <c r="C65" s="197"/>
      <c r="D65" s="169"/>
      <c r="E65" s="168"/>
      <c r="F65" s="143"/>
      <c r="G65" s="144"/>
      <c r="H65" s="213" t="s">
        <v>269</v>
      </c>
    </row>
    <row r="66" spans="1:8">
      <c r="A66" s="154" t="s">
        <v>357</v>
      </c>
      <c r="B66" s="197">
        <v>3.1252</v>
      </c>
      <c r="C66" s="197"/>
      <c r="D66" s="169"/>
      <c r="E66" s="168"/>
      <c r="F66" s="143"/>
      <c r="G66" s="144"/>
      <c r="H66" s="213"/>
    </row>
    <row r="67" spans="1:8">
      <c r="A67" s="145" t="s">
        <v>358</v>
      </c>
      <c r="B67" s="197">
        <v>3.1253000000000002</v>
      </c>
      <c r="C67" s="197"/>
      <c r="D67" s="169"/>
      <c r="E67" s="168"/>
      <c r="F67" s="143"/>
      <c r="G67" s="144"/>
      <c r="H67" s="213" t="s">
        <v>270</v>
      </c>
    </row>
    <row r="68" spans="1:8" hidden="1">
      <c r="A68" s="289" t="s">
        <v>487</v>
      </c>
      <c r="B68" s="256">
        <v>3.1254</v>
      </c>
      <c r="C68" s="256"/>
      <c r="D68" s="259"/>
      <c r="E68" s="276"/>
      <c r="F68" s="259"/>
      <c r="G68" s="259"/>
      <c r="H68" s="293"/>
    </row>
    <row r="69" spans="1:8" hidden="1">
      <c r="A69" s="289" t="s">
        <v>487</v>
      </c>
      <c r="B69" s="256">
        <v>3.1255000000000002</v>
      </c>
      <c r="C69" s="256"/>
      <c r="D69" s="259"/>
      <c r="E69" s="276"/>
      <c r="F69" s="259"/>
      <c r="G69" s="259"/>
      <c r="H69" s="293"/>
    </row>
    <row r="70" spans="1:8" hidden="1">
      <c r="A70" s="289" t="s">
        <v>487</v>
      </c>
      <c r="B70" s="255">
        <v>3.1259999999999999</v>
      </c>
      <c r="C70" s="255"/>
      <c r="D70" s="259"/>
      <c r="E70" s="276"/>
      <c r="F70" s="259"/>
      <c r="G70" s="259"/>
      <c r="H70" s="293"/>
    </row>
    <row r="71" spans="1:8" hidden="1">
      <c r="A71" s="289" t="s">
        <v>487</v>
      </c>
      <c r="B71" s="256">
        <v>3.1261000000000001</v>
      </c>
      <c r="C71" s="256"/>
      <c r="D71" s="259"/>
      <c r="E71" s="276"/>
      <c r="F71" s="259"/>
      <c r="G71" s="259"/>
      <c r="H71" s="293"/>
    </row>
    <row r="72" spans="1:8" hidden="1">
      <c r="A72" s="289" t="s">
        <v>487</v>
      </c>
      <c r="B72" s="256">
        <v>3.1261999999999999</v>
      </c>
      <c r="C72" s="256"/>
      <c r="D72" s="259"/>
      <c r="E72" s="276"/>
      <c r="F72" s="259"/>
      <c r="G72" s="259"/>
      <c r="H72" s="293"/>
    </row>
    <row r="73" spans="1:8" hidden="1">
      <c r="A73" s="289" t="s">
        <v>487</v>
      </c>
      <c r="B73" s="256">
        <v>3.1263000000000001</v>
      </c>
      <c r="C73" s="256"/>
      <c r="D73" s="259"/>
      <c r="E73" s="276"/>
      <c r="F73" s="259"/>
      <c r="G73" s="259"/>
      <c r="H73" s="293"/>
    </row>
    <row r="74" spans="1:8" ht="22.8">
      <c r="A74" s="153" t="s">
        <v>360</v>
      </c>
      <c r="B74" s="194">
        <v>3.13</v>
      </c>
      <c r="C74" s="194"/>
      <c r="D74" s="169"/>
      <c r="E74" s="168"/>
      <c r="F74" s="143"/>
      <c r="G74" s="144"/>
      <c r="H74" s="213" t="s">
        <v>359</v>
      </c>
    </row>
    <row r="75" spans="1:8">
      <c r="A75" s="153" t="s">
        <v>361</v>
      </c>
      <c r="B75" s="195">
        <v>3.1309999999999998</v>
      </c>
      <c r="C75" s="195"/>
      <c r="D75" s="169"/>
      <c r="E75" s="168"/>
      <c r="F75" s="143"/>
      <c r="G75" s="144"/>
      <c r="H75" s="213"/>
    </row>
    <row r="76" spans="1:8">
      <c r="A76" s="153" t="s">
        <v>362</v>
      </c>
      <c r="B76" s="195">
        <v>3.1320000000000001</v>
      </c>
      <c r="C76" s="195"/>
      <c r="D76" s="169"/>
      <c r="E76" s="168"/>
      <c r="F76" s="143">
        <v>6</v>
      </c>
      <c r="G76" s="144"/>
      <c r="H76" s="213"/>
    </row>
    <row r="77" spans="1:8">
      <c r="A77" s="153" t="s">
        <v>421</v>
      </c>
      <c r="B77" s="195">
        <v>3.133</v>
      </c>
      <c r="C77" s="195"/>
      <c r="D77" s="169"/>
      <c r="E77" s="168"/>
      <c r="F77" s="143"/>
      <c r="G77" s="144"/>
      <c r="H77" s="213"/>
    </row>
    <row r="78" spans="1:8">
      <c r="A78" s="153" t="s">
        <v>422</v>
      </c>
      <c r="B78" s="195">
        <v>3.1339999999999999</v>
      </c>
      <c r="C78" s="195"/>
      <c r="D78" s="169"/>
      <c r="E78" s="168"/>
      <c r="F78" s="143"/>
      <c r="G78" s="144"/>
      <c r="H78" s="213"/>
    </row>
    <row r="79" spans="1:8">
      <c r="A79" s="153" t="s">
        <v>363</v>
      </c>
      <c r="B79" s="195">
        <v>3.1349999999999998</v>
      </c>
      <c r="C79" s="195"/>
      <c r="D79" s="169"/>
      <c r="E79" s="168"/>
      <c r="F79" s="143"/>
      <c r="G79" s="144"/>
      <c r="H79" s="213"/>
    </row>
    <row r="80" spans="1:8">
      <c r="A80" s="96" t="s">
        <v>364</v>
      </c>
      <c r="B80" s="195">
        <v>3.1360000000000001</v>
      </c>
      <c r="C80" s="195"/>
      <c r="D80" s="169"/>
      <c r="E80" s="168"/>
      <c r="F80" s="143"/>
      <c r="G80" s="144"/>
      <c r="H80" s="213"/>
    </row>
    <row r="81" spans="1:8" hidden="1">
      <c r="A81" s="289" t="s">
        <v>487</v>
      </c>
      <c r="B81" s="254">
        <v>3.14</v>
      </c>
      <c r="C81" s="254"/>
      <c r="D81" s="259"/>
      <c r="E81" s="276"/>
      <c r="F81" s="259"/>
      <c r="G81" s="259"/>
      <c r="H81" s="293"/>
    </row>
    <row r="82" spans="1:8" hidden="1">
      <c r="A82" s="289" t="s">
        <v>487</v>
      </c>
      <c r="B82" s="254">
        <v>3.17</v>
      </c>
      <c r="C82" s="254"/>
      <c r="D82" s="259"/>
      <c r="E82" s="276"/>
      <c r="F82" s="259"/>
      <c r="G82" s="259"/>
      <c r="H82" s="293"/>
    </row>
    <row r="83" spans="1:8" hidden="1">
      <c r="A83" s="289" t="s">
        <v>487</v>
      </c>
      <c r="B83" s="254">
        <v>3.18</v>
      </c>
      <c r="C83" s="254"/>
      <c r="D83" s="259"/>
      <c r="E83" s="276"/>
      <c r="F83" s="259"/>
      <c r="G83" s="259"/>
      <c r="H83" s="293"/>
    </row>
    <row r="84" spans="1:8">
      <c r="A84" s="151" t="s">
        <v>365</v>
      </c>
      <c r="B84" s="202">
        <v>3.19</v>
      </c>
      <c r="C84" s="194"/>
      <c r="D84" s="169"/>
      <c r="E84" s="168"/>
      <c r="F84" s="143"/>
      <c r="G84" s="144"/>
      <c r="H84" s="213"/>
    </row>
    <row r="85" spans="1:8" ht="22.8">
      <c r="A85" s="153" t="s">
        <v>366</v>
      </c>
      <c r="B85" s="195">
        <v>3.1909999999999998</v>
      </c>
      <c r="C85" s="195"/>
      <c r="D85" s="169"/>
      <c r="E85" s="168"/>
      <c r="F85" s="143"/>
      <c r="G85" s="144"/>
      <c r="H85" s="213" t="s">
        <v>367</v>
      </c>
    </row>
    <row r="86" spans="1:8">
      <c r="A86" s="96" t="s">
        <v>423</v>
      </c>
      <c r="B86" s="195">
        <v>3.1920000000000002</v>
      </c>
      <c r="C86" s="195"/>
      <c r="D86" s="169"/>
      <c r="E86" s="168"/>
      <c r="F86" s="143">
        <v>34</v>
      </c>
      <c r="G86" s="144"/>
      <c r="H86" s="213" t="s">
        <v>368</v>
      </c>
    </row>
    <row r="87" spans="1:8" hidden="1">
      <c r="A87" s="289" t="s">
        <v>487</v>
      </c>
      <c r="B87" s="255">
        <v>3.1989999999999998</v>
      </c>
      <c r="C87" s="255"/>
      <c r="D87" s="259"/>
      <c r="E87" s="276"/>
      <c r="F87" s="259"/>
      <c r="G87" s="259"/>
      <c r="H87" s="293"/>
    </row>
    <row r="88" spans="1:8" ht="57">
      <c r="A88" s="100" t="s">
        <v>369</v>
      </c>
      <c r="B88" s="194">
        <v>3.2</v>
      </c>
      <c r="C88" s="187"/>
      <c r="D88" s="168"/>
      <c r="E88" s="168"/>
      <c r="F88" s="143"/>
      <c r="G88" s="144"/>
      <c r="H88" s="219" t="s">
        <v>370</v>
      </c>
    </row>
    <row r="89" spans="1:8" ht="45.6">
      <c r="A89" s="125" t="s">
        <v>371</v>
      </c>
      <c r="B89" s="194">
        <v>3.21</v>
      </c>
      <c r="C89" s="194"/>
      <c r="D89" s="168">
        <v>774</v>
      </c>
      <c r="E89" s="168">
        <v>463</v>
      </c>
      <c r="F89" s="143"/>
      <c r="G89" s="144"/>
      <c r="H89" s="220" t="s">
        <v>296</v>
      </c>
    </row>
    <row r="90" spans="1:8">
      <c r="A90" s="149" t="s">
        <v>372</v>
      </c>
      <c r="B90" s="195">
        <v>3.2109999999999999</v>
      </c>
      <c r="C90" s="195"/>
      <c r="D90" s="168"/>
      <c r="E90" s="168"/>
      <c r="F90" s="143">
        <v>3</v>
      </c>
      <c r="G90" s="144"/>
      <c r="H90" s="220"/>
    </row>
    <row r="91" spans="1:8" hidden="1">
      <c r="A91" s="289" t="s">
        <v>487</v>
      </c>
      <c r="B91" s="255">
        <v>3.2120000000000002</v>
      </c>
      <c r="C91" s="255"/>
      <c r="D91" s="276"/>
      <c r="E91" s="276"/>
      <c r="F91" s="259"/>
      <c r="G91" s="259"/>
      <c r="H91" s="277"/>
    </row>
    <row r="92" spans="1:8" hidden="1">
      <c r="A92" s="289" t="s">
        <v>487</v>
      </c>
      <c r="B92" s="255">
        <v>3.2130000000000001</v>
      </c>
      <c r="C92" s="255"/>
      <c r="D92" s="276"/>
      <c r="E92" s="276"/>
      <c r="F92" s="259"/>
      <c r="G92" s="259"/>
      <c r="H92" s="277"/>
    </row>
    <row r="93" spans="1:8" hidden="1">
      <c r="A93" s="289" t="s">
        <v>487</v>
      </c>
      <c r="B93" s="255">
        <v>3.214</v>
      </c>
      <c r="C93" s="255"/>
      <c r="D93" s="276"/>
      <c r="E93" s="276"/>
      <c r="F93" s="259"/>
      <c r="G93" s="259"/>
      <c r="H93" s="277"/>
    </row>
    <row r="94" spans="1:8" ht="34.200000000000003">
      <c r="A94" s="149" t="s">
        <v>373</v>
      </c>
      <c r="B94" s="195">
        <v>3.2149999999999999</v>
      </c>
      <c r="C94" s="195"/>
      <c r="D94" s="168"/>
      <c r="E94" s="168"/>
      <c r="F94" s="143"/>
      <c r="G94" s="144"/>
      <c r="H94" s="220" t="s">
        <v>468</v>
      </c>
    </row>
    <row r="95" spans="1:8" hidden="1">
      <c r="A95" s="289" t="s">
        <v>487</v>
      </c>
      <c r="B95" s="256">
        <v>3.2151000000000001</v>
      </c>
      <c r="C95" s="256"/>
      <c r="D95" s="276"/>
      <c r="E95" s="276"/>
      <c r="F95" s="259"/>
      <c r="G95" s="259"/>
      <c r="H95" s="277"/>
    </row>
    <row r="96" spans="1:8">
      <c r="A96" s="150" t="s">
        <v>374</v>
      </c>
      <c r="B96" s="197">
        <v>3.2151999999999998</v>
      </c>
      <c r="C96" s="197"/>
      <c r="D96" s="168"/>
      <c r="E96" s="168"/>
      <c r="F96" s="143"/>
      <c r="G96" s="144"/>
      <c r="H96" s="220" t="s">
        <v>465</v>
      </c>
    </row>
    <row r="97" spans="1:8" ht="57">
      <c r="A97" s="150" t="s">
        <v>375</v>
      </c>
      <c r="B97" s="197">
        <v>3.2153</v>
      </c>
      <c r="C97" s="197"/>
      <c r="D97" s="168"/>
      <c r="E97" s="168"/>
      <c r="F97" s="143">
        <v>4</v>
      </c>
      <c r="G97" s="144"/>
      <c r="H97" s="220" t="s">
        <v>424</v>
      </c>
    </row>
    <row r="98" spans="1:8" ht="57">
      <c r="A98" s="150" t="s">
        <v>376</v>
      </c>
      <c r="B98" s="197">
        <v>3.2153999999999998</v>
      </c>
      <c r="C98" s="197"/>
      <c r="D98" s="168"/>
      <c r="E98" s="168"/>
      <c r="F98" s="143"/>
      <c r="G98" s="144"/>
      <c r="H98" s="221" t="s">
        <v>425</v>
      </c>
    </row>
    <row r="99" spans="1:8" ht="45.6">
      <c r="A99" s="150" t="s">
        <v>355</v>
      </c>
      <c r="B99" s="197">
        <v>3.2155</v>
      </c>
      <c r="C99" s="197"/>
      <c r="D99" s="168"/>
      <c r="E99" s="168"/>
      <c r="F99" s="143"/>
      <c r="G99" s="144"/>
      <c r="H99" s="213" t="s">
        <v>426</v>
      </c>
    </row>
    <row r="100" spans="1:8" ht="68.400000000000006">
      <c r="A100" s="241" t="s">
        <v>356</v>
      </c>
      <c r="B100" s="197">
        <v>3.2155999999999998</v>
      </c>
      <c r="C100" s="197"/>
      <c r="D100" s="168"/>
      <c r="E100" s="168"/>
      <c r="F100" s="143"/>
      <c r="G100" s="144"/>
      <c r="H100" s="220" t="s">
        <v>427</v>
      </c>
    </row>
    <row r="101" spans="1:8" hidden="1">
      <c r="A101" s="289" t="s">
        <v>487</v>
      </c>
      <c r="B101" s="255">
        <v>3.2160000000000002</v>
      </c>
      <c r="C101" s="255"/>
      <c r="D101" s="276"/>
      <c r="E101" s="276"/>
      <c r="F101" s="259"/>
      <c r="G101" s="259"/>
      <c r="H101" s="296"/>
    </row>
    <row r="102" spans="1:8" hidden="1">
      <c r="A102" s="289" t="s">
        <v>487</v>
      </c>
      <c r="B102" s="255">
        <v>3.2170000000000001</v>
      </c>
      <c r="C102" s="255"/>
      <c r="D102" s="276"/>
      <c r="E102" s="276"/>
      <c r="F102" s="259"/>
      <c r="G102" s="259"/>
      <c r="H102" s="296"/>
    </row>
    <row r="103" spans="1:8" hidden="1">
      <c r="A103" s="289" t="s">
        <v>487</v>
      </c>
      <c r="B103" s="255">
        <v>3.218</v>
      </c>
      <c r="C103" s="255"/>
      <c r="D103" s="276"/>
      <c r="E103" s="276"/>
      <c r="F103" s="259"/>
      <c r="G103" s="259"/>
      <c r="H103" s="296"/>
    </row>
    <row r="104" spans="1:8" hidden="1">
      <c r="A104" s="289" t="s">
        <v>487</v>
      </c>
      <c r="B104" s="255">
        <v>3.2189999999999999</v>
      </c>
      <c r="C104" s="255"/>
      <c r="D104" s="276"/>
      <c r="E104" s="276"/>
      <c r="F104" s="259"/>
      <c r="G104" s="259"/>
      <c r="H104" s="296"/>
    </row>
    <row r="105" spans="1:8" hidden="1">
      <c r="A105" s="289" t="s">
        <v>487</v>
      </c>
      <c r="B105" s="256">
        <v>3.2191000000000001</v>
      </c>
      <c r="C105" s="256"/>
      <c r="D105" s="276"/>
      <c r="E105" s="276"/>
      <c r="F105" s="259"/>
      <c r="G105" s="259"/>
      <c r="H105" s="296"/>
    </row>
    <row r="106" spans="1:8" hidden="1">
      <c r="A106" s="289" t="s">
        <v>487</v>
      </c>
      <c r="B106" s="256">
        <v>3.2191999999999998</v>
      </c>
      <c r="C106" s="256"/>
      <c r="D106" s="276"/>
      <c r="E106" s="276"/>
      <c r="F106" s="259"/>
      <c r="G106" s="259"/>
      <c r="H106" s="296"/>
    </row>
    <row r="107" spans="1:8" hidden="1">
      <c r="A107" s="289" t="s">
        <v>487</v>
      </c>
      <c r="B107" s="256">
        <v>3.2193000000000001</v>
      </c>
      <c r="C107" s="256"/>
      <c r="D107" s="276"/>
      <c r="E107" s="276"/>
      <c r="F107" s="259"/>
      <c r="G107" s="259"/>
      <c r="H107" s="296"/>
    </row>
    <row r="108" spans="1:8" hidden="1">
      <c r="A108" s="289" t="s">
        <v>487</v>
      </c>
      <c r="B108" s="256">
        <v>3.2193999999999998</v>
      </c>
      <c r="C108" s="256"/>
      <c r="D108" s="276"/>
      <c r="E108" s="276"/>
      <c r="F108" s="259"/>
      <c r="G108" s="259"/>
      <c r="H108" s="296"/>
    </row>
    <row r="109" spans="1:8" hidden="1">
      <c r="A109" s="289" t="s">
        <v>487</v>
      </c>
      <c r="B109" s="256">
        <v>3.2195</v>
      </c>
      <c r="C109" s="256"/>
      <c r="D109" s="276"/>
      <c r="E109" s="276"/>
      <c r="F109" s="259"/>
      <c r="G109" s="259"/>
      <c r="H109" s="296"/>
    </row>
    <row r="110" spans="1:8" hidden="1">
      <c r="A110" s="289" t="s">
        <v>487</v>
      </c>
      <c r="B110" s="256">
        <v>3.2195999999999998</v>
      </c>
      <c r="C110" s="256"/>
      <c r="D110" s="276"/>
      <c r="E110" s="276"/>
      <c r="F110" s="259"/>
      <c r="G110" s="259"/>
      <c r="H110" s="296"/>
    </row>
    <row r="111" spans="1:8" hidden="1">
      <c r="A111" s="289" t="s">
        <v>487</v>
      </c>
      <c r="B111" s="254">
        <v>3.22</v>
      </c>
      <c r="C111" s="254"/>
      <c r="D111" s="276"/>
      <c r="E111" s="276"/>
      <c r="F111" s="259"/>
      <c r="G111" s="259"/>
      <c r="H111" s="296"/>
    </row>
    <row r="112" spans="1:8" hidden="1">
      <c r="A112" s="289" t="s">
        <v>487</v>
      </c>
      <c r="B112" s="254">
        <v>3.23</v>
      </c>
      <c r="C112" s="254"/>
      <c r="D112" s="276"/>
      <c r="E112" s="276"/>
      <c r="F112" s="259"/>
      <c r="G112" s="259"/>
      <c r="H112" s="296"/>
    </row>
    <row r="113" spans="1:8" ht="46.2" thickBot="1">
      <c r="A113" s="203" t="s">
        <v>205</v>
      </c>
      <c r="B113" s="184">
        <v>3.9</v>
      </c>
      <c r="C113" s="196"/>
      <c r="D113" s="170"/>
      <c r="E113" s="170"/>
      <c r="F113" s="302"/>
      <c r="G113" s="303"/>
      <c r="H113" s="227" t="s">
        <v>306</v>
      </c>
    </row>
    <row r="114" spans="1:8" ht="12" hidden="1" thickBot="1">
      <c r="A114" s="294" t="s">
        <v>487</v>
      </c>
      <c r="B114" s="283">
        <v>3.91</v>
      </c>
      <c r="C114" s="283"/>
      <c r="D114" s="284"/>
      <c r="E114" s="284"/>
      <c r="F114" s="306"/>
      <c r="G114" s="306"/>
      <c r="H114" s="295"/>
    </row>
    <row r="115" spans="1:8" ht="13.2">
      <c r="A115" s="134"/>
      <c r="B115" s="198"/>
      <c r="C115" s="45"/>
      <c r="D115" s="167"/>
      <c r="E115" s="167"/>
      <c r="F115" s="304"/>
      <c r="G115" s="305"/>
      <c r="H115" s="199"/>
    </row>
    <row r="116" spans="1:8" ht="13.2">
      <c r="A116" s="134"/>
      <c r="B116" s="297"/>
      <c r="C116" s="45"/>
      <c r="D116" s="167"/>
      <c r="E116" s="167"/>
      <c r="F116" s="304"/>
      <c r="G116" s="305"/>
      <c r="H116" s="199"/>
    </row>
    <row r="117" spans="1:8" ht="12">
      <c r="A117" s="101" t="s">
        <v>13</v>
      </c>
      <c r="B117" s="269">
        <v>4</v>
      </c>
      <c r="C117" s="185"/>
      <c r="D117" s="313">
        <f>SUM(D118,D120:D123,D129:D143,D148:D151)</f>
        <v>982</v>
      </c>
      <c r="E117" s="313">
        <f t="shared" ref="E117:G117" si="3">SUM(E118,E120:E123,E129:E143,E148:E151)</f>
        <v>849</v>
      </c>
      <c r="F117" s="319">
        <f t="shared" si="3"/>
        <v>146</v>
      </c>
      <c r="G117" s="320">
        <f t="shared" si="3"/>
        <v>0</v>
      </c>
      <c r="H117" s="223" t="s">
        <v>307</v>
      </c>
    </row>
    <row r="118" spans="1:8" ht="34.200000000000003">
      <c r="A118" s="102" t="s">
        <v>208</v>
      </c>
      <c r="B118" s="188">
        <v>4.0999999999999996</v>
      </c>
      <c r="C118" s="193"/>
      <c r="D118" s="166">
        <v>189</v>
      </c>
      <c r="E118" s="166">
        <v>143</v>
      </c>
      <c r="F118" s="300"/>
      <c r="G118" s="301"/>
      <c r="H118" s="216" t="s">
        <v>382</v>
      </c>
    </row>
    <row r="119" spans="1:8" hidden="1">
      <c r="A119" s="289" t="s">
        <v>487</v>
      </c>
      <c r="B119" s="265">
        <v>4.1100000000000003</v>
      </c>
      <c r="C119" s="265"/>
      <c r="D119" s="279"/>
      <c r="E119" s="279"/>
      <c r="F119" s="307"/>
      <c r="G119" s="307"/>
      <c r="H119" s="285"/>
    </row>
    <row r="120" spans="1:8">
      <c r="A120" s="102" t="s">
        <v>3</v>
      </c>
      <c r="B120" s="188">
        <v>4.2</v>
      </c>
      <c r="C120" s="183"/>
      <c r="D120" s="166"/>
      <c r="E120" s="166"/>
      <c r="F120" s="300"/>
      <c r="G120" s="301"/>
      <c r="H120" s="216"/>
    </row>
    <row r="121" spans="1:8">
      <c r="A121" s="102" t="s">
        <v>377</v>
      </c>
      <c r="B121" s="188">
        <v>4.3</v>
      </c>
      <c r="C121" s="183"/>
      <c r="D121" s="166">
        <v>524</v>
      </c>
      <c r="E121" s="166">
        <v>326</v>
      </c>
      <c r="F121" s="300">
        <v>67</v>
      </c>
      <c r="G121" s="301"/>
      <c r="H121" s="216"/>
    </row>
    <row r="122" spans="1:8">
      <c r="A122" s="156" t="s">
        <v>14</v>
      </c>
      <c r="B122" s="188">
        <v>4.3099999999999996</v>
      </c>
      <c r="C122" s="192"/>
      <c r="D122" s="166"/>
      <c r="E122" s="166"/>
      <c r="F122" s="300">
        <v>8</v>
      </c>
      <c r="G122" s="301"/>
      <c r="H122" s="216"/>
    </row>
    <row r="123" spans="1:8">
      <c r="A123" s="157" t="s">
        <v>469</v>
      </c>
      <c r="B123" s="189">
        <v>4.3109999999999999</v>
      </c>
      <c r="C123" s="191"/>
      <c r="D123" s="166"/>
      <c r="E123" s="166"/>
      <c r="F123" s="300">
        <v>9</v>
      </c>
      <c r="G123" s="301"/>
      <c r="H123" s="216"/>
    </row>
    <row r="124" spans="1:8" hidden="1">
      <c r="A124" s="289" t="s">
        <v>487</v>
      </c>
      <c r="B124" s="266">
        <v>4.3129999999999997</v>
      </c>
      <c r="C124" s="266"/>
      <c r="D124" s="279"/>
      <c r="E124" s="279"/>
      <c r="F124" s="307"/>
      <c r="G124" s="307"/>
      <c r="H124" s="285"/>
    </row>
    <row r="125" spans="1:8" hidden="1">
      <c r="A125" s="289" t="s">
        <v>487</v>
      </c>
      <c r="B125" s="267">
        <v>4.3131000000000004</v>
      </c>
      <c r="C125" s="267"/>
      <c r="D125" s="279"/>
      <c r="E125" s="279"/>
      <c r="F125" s="307"/>
      <c r="G125" s="307"/>
      <c r="H125" s="285"/>
    </row>
    <row r="126" spans="1:8" hidden="1">
      <c r="A126" s="289" t="s">
        <v>487</v>
      </c>
      <c r="B126" s="267">
        <v>4.3132000000000001</v>
      </c>
      <c r="C126" s="267"/>
      <c r="D126" s="279"/>
      <c r="E126" s="279"/>
      <c r="F126" s="307"/>
      <c r="G126" s="307"/>
      <c r="H126" s="285"/>
    </row>
    <row r="127" spans="1:8" hidden="1">
      <c r="A127" s="289" t="s">
        <v>487</v>
      </c>
      <c r="B127" s="267">
        <v>4.3132999999999999</v>
      </c>
      <c r="C127" s="267"/>
      <c r="D127" s="279"/>
      <c r="E127" s="279"/>
      <c r="F127" s="307"/>
      <c r="G127" s="307"/>
      <c r="H127" s="285"/>
    </row>
    <row r="128" spans="1:8" hidden="1">
      <c r="A128" s="289" t="s">
        <v>487</v>
      </c>
      <c r="B128" s="267">
        <v>4.3133999999999997</v>
      </c>
      <c r="C128" s="267"/>
      <c r="D128" s="279"/>
      <c r="E128" s="279"/>
      <c r="F128" s="307"/>
      <c r="G128" s="307"/>
      <c r="H128" s="285"/>
    </row>
    <row r="129" spans="1:8">
      <c r="A129" s="156" t="s">
        <v>15</v>
      </c>
      <c r="B129" s="188">
        <v>4.32</v>
      </c>
      <c r="C129" s="192"/>
      <c r="D129" s="166"/>
      <c r="E129" s="166"/>
      <c r="F129" s="300"/>
      <c r="G129" s="301"/>
      <c r="H129" s="216"/>
    </row>
    <row r="130" spans="1:8">
      <c r="A130" s="156" t="s">
        <v>40</v>
      </c>
      <c r="B130" s="188">
        <v>4.33</v>
      </c>
      <c r="C130" s="192"/>
      <c r="D130" s="166"/>
      <c r="E130" s="166"/>
      <c r="F130" s="300"/>
      <c r="G130" s="301"/>
      <c r="H130" s="216"/>
    </row>
    <row r="131" spans="1:8">
      <c r="A131" s="159" t="s">
        <v>65</v>
      </c>
      <c r="B131" s="298">
        <v>4.4000000000000004</v>
      </c>
      <c r="C131" s="183"/>
      <c r="D131" s="166">
        <v>58</v>
      </c>
      <c r="E131" s="166"/>
      <c r="F131" s="300"/>
      <c r="G131" s="301"/>
      <c r="H131" s="216"/>
    </row>
    <row r="132" spans="1:8">
      <c r="A132" s="156" t="s">
        <v>4</v>
      </c>
      <c r="B132" s="204">
        <v>4.41</v>
      </c>
      <c r="C132" s="192"/>
      <c r="D132" s="166"/>
      <c r="E132" s="166">
        <v>2</v>
      </c>
      <c r="F132" s="300"/>
      <c r="G132" s="301"/>
      <c r="H132" s="216"/>
    </row>
    <row r="133" spans="1:8">
      <c r="A133" s="156" t="s">
        <v>17</v>
      </c>
      <c r="B133" s="204">
        <v>4.43</v>
      </c>
      <c r="C133" s="192"/>
      <c r="D133" s="166"/>
      <c r="E133" s="166">
        <v>48</v>
      </c>
      <c r="F133" s="34"/>
      <c r="G133" s="16"/>
      <c r="H133" s="216"/>
    </row>
    <row r="134" spans="1:8">
      <c r="A134" s="157" t="s">
        <v>378</v>
      </c>
      <c r="B134" s="204">
        <v>4.431</v>
      </c>
      <c r="C134" s="191"/>
      <c r="D134" s="166"/>
      <c r="E134" s="166"/>
      <c r="F134" s="34"/>
      <c r="G134" s="16"/>
      <c r="H134" s="216"/>
    </row>
    <row r="135" spans="1:8">
      <c r="A135" s="157" t="s">
        <v>379</v>
      </c>
      <c r="B135" s="204">
        <v>4.4320000000000004</v>
      </c>
      <c r="C135" s="191"/>
      <c r="D135" s="166"/>
      <c r="E135" s="166"/>
      <c r="F135" s="34"/>
      <c r="G135" s="16"/>
      <c r="H135" s="216"/>
    </row>
    <row r="136" spans="1:8">
      <c r="A136" s="156" t="s">
        <v>380</v>
      </c>
      <c r="B136" s="204">
        <v>4.4400000000000004</v>
      </c>
      <c r="C136" s="192"/>
      <c r="D136" s="166"/>
      <c r="E136" s="166"/>
      <c r="F136" s="34"/>
      <c r="G136" s="16"/>
      <c r="H136" s="216"/>
    </row>
    <row r="137" spans="1:8" ht="22.8">
      <c r="A137" s="156" t="s">
        <v>16</v>
      </c>
      <c r="B137" s="204">
        <v>4.45</v>
      </c>
      <c r="C137" s="192"/>
      <c r="D137" s="166"/>
      <c r="E137" s="166"/>
      <c r="F137" s="34"/>
      <c r="G137" s="16"/>
      <c r="H137" s="216" t="s">
        <v>383</v>
      </c>
    </row>
    <row r="138" spans="1:8" ht="22.8">
      <c r="A138" s="156" t="s">
        <v>57</v>
      </c>
      <c r="B138" s="204">
        <v>4.46</v>
      </c>
      <c r="C138" s="192"/>
      <c r="D138" s="166"/>
      <c r="E138" s="166"/>
      <c r="F138" s="34">
        <v>56</v>
      </c>
      <c r="G138" s="16"/>
      <c r="H138" s="216" t="s">
        <v>384</v>
      </c>
    </row>
    <row r="139" spans="1:8">
      <c r="A139" s="159" t="s">
        <v>385</v>
      </c>
      <c r="B139" s="298">
        <v>4.5</v>
      </c>
      <c r="C139" s="183"/>
      <c r="D139" s="166">
        <v>36</v>
      </c>
      <c r="E139" s="166">
        <v>82</v>
      </c>
      <c r="F139" s="34"/>
      <c r="G139" s="16"/>
      <c r="H139" s="216" t="s">
        <v>386</v>
      </c>
    </row>
    <row r="140" spans="1:8" ht="22.8">
      <c r="A140" s="156" t="s">
        <v>322</v>
      </c>
      <c r="B140" s="204">
        <v>4.51</v>
      </c>
      <c r="C140" s="192"/>
      <c r="D140" s="166"/>
      <c r="E140" s="166"/>
      <c r="F140" s="34"/>
      <c r="G140" s="16"/>
      <c r="H140" s="216" t="s">
        <v>387</v>
      </c>
    </row>
    <row r="141" spans="1:8">
      <c r="A141" s="156" t="s">
        <v>323</v>
      </c>
      <c r="B141" s="188">
        <v>4.5199999999999996</v>
      </c>
      <c r="C141" s="192"/>
      <c r="D141" s="166"/>
      <c r="E141" s="166"/>
      <c r="F141" s="34"/>
      <c r="G141" s="16"/>
      <c r="H141" s="216"/>
    </row>
    <row r="142" spans="1:8">
      <c r="A142" s="156" t="s">
        <v>324</v>
      </c>
      <c r="B142" s="188">
        <v>4.53</v>
      </c>
      <c r="C142" s="192"/>
      <c r="D142" s="166"/>
      <c r="E142" s="166"/>
      <c r="F142" s="34"/>
      <c r="G142" s="16"/>
      <c r="H142" s="216" t="s">
        <v>325</v>
      </c>
    </row>
    <row r="143" spans="1:8">
      <c r="A143" s="156" t="s">
        <v>388</v>
      </c>
      <c r="B143" s="188">
        <v>4.54</v>
      </c>
      <c r="C143" s="192"/>
      <c r="D143" s="166"/>
      <c r="E143" s="166"/>
      <c r="F143" s="34"/>
      <c r="G143" s="16"/>
      <c r="H143" s="216" t="s">
        <v>381</v>
      </c>
    </row>
    <row r="144" spans="1:8" hidden="1">
      <c r="A144" s="289" t="s">
        <v>487</v>
      </c>
      <c r="B144" s="262">
        <v>4.5999999999999996</v>
      </c>
      <c r="C144" s="262"/>
      <c r="D144" s="279"/>
      <c r="E144" s="279"/>
      <c r="F144" s="279"/>
      <c r="G144" s="279"/>
      <c r="H144" s="285"/>
    </row>
    <row r="145" spans="1:8" hidden="1">
      <c r="A145" s="289" t="s">
        <v>487</v>
      </c>
      <c r="B145" s="265">
        <v>4.6100000000000003</v>
      </c>
      <c r="C145" s="265"/>
      <c r="D145" s="279"/>
      <c r="E145" s="279"/>
      <c r="F145" s="279"/>
      <c r="G145" s="279"/>
      <c r="H145" s="285"/>
    </row>
    <row r="146" spans="1:8" hidden="1">
      <c r="A146" s="289" t="s">
        <v>487</v>
      </c>
      <c r="B146" s="265">
        <v>4.62</v>
      </c>
      <c r="C146" s="265"/>
      <c r="D146" s="279"/>
      <c r="E146" s="279"/>
      <c r="F146" s="279"/>
      <c r="G146" s="279"/>
      <c r="H146" s="285"/>
    </row>
    <row r="147" spans="1:8" hidden="1">
      <c r="A147" s="289" t="s">
        <v>487</v>
      </c>
      <c r="B147" s="265">
        <v>4.63</v>
      </c>
      <c r="C147" s="265"/>
      <c r="D147" s="279"/>
      <c r="E147" s="279"/>
      <c r="F147" s="279"/>
      <c r="G147" s="279"/>
      <c r="H147" s="285"/>
    </row>
    <row r="148" spans="1:8" ht="34.200000000000003" customHeight="1">
      <c r="A148" s="102" t="s">
        <v>312</v>
      </c>
      <c r="B148" s="188">
        <v>4.7</v>
      </c>
      <c r="C148" s="183"/>
      <c r="D148" s="166">
        <v>126</v>
      </c>
      <c r="E148" s="166">
        <v>223</v>
      </c>
      <c r="F148" s="34"/>
      <c r="G148" s="16"/>
      <c r="H148" s="216" t="s">
        <v>389</v>
      </c>
    </row>
    <row r="149" spans="1:8">
      <c r="A149" s="102" t="s">
        <v>313</v>
      </c>
      <c r="B149" s="188">
        <v>4.8</v>
      </c>
      <c r="C149" s="193"/>
      <c r="D149" s="166"/>
      <c r="E149" s="166"/>
      <c r="F149" s="34"/>
      <c r="G149" s="16"/>
      <c r="H149" s="224" t="s">
        <v>212</v>
      </c>
    </row>
    <row r="150" spans="1:8">
      <c r="A150" s="162" t="s">
        <v>207</v>
      </c>
      <c r="B150" s="194">
        <v>4.8099999999999996</v>
      </c>
      <c r="C150" s="199"/>
      <c r="D150" s="168"/>
      <c r="E150" s="168"/>
      <c r="F150" s="33"/>
      <c r="G150" s="17"/>
      <c r="H150" s="228"/>
    </row>
    <row r="151" spans="1:8" ht="12" thickBot="1">
      <c r="A151" s="138" t="s">
        <v>203</v>
      </c>
      <c r="B151" s="184">
        <v>4.9000000000000004</v>
      </c>
      <c r="C151" s="196"/>
      <c r="D151" s="170">
        <v>49</v>
      </c>
      <c r="E151" s="170">
        <v>25</v>
      </c>
      <c r="F151" s="139">
        <v>6</v>
      </c>
      <c r="G151" s="140"/>
      <c r="H151" s="225"/>
    </row>
    <row r="152" spans="1:8" ht="12">
      <c r="A152" s="142" t="s">
        <v>213</v>
      </c>
      <c r="B152" s="185"/>
      <c r="C152" s="91"/>
      <c r="D152" s="137"/>
      <c r="E152" s="137"/>
      <c r="F152" s="137"/>
      <c r="G152" s="137"/>
      <c r="H152" s="132"/>
    </row>
    <row r="153" spans="1:8" ht="12">
      <c r="A153" s="142" t="s">
        <v>214</v>
      </c>
      <c r="B153" s="185"/>
      <c r="C153" s="91"/>
      <c r="D153" s="137"/>
      <c r="E153" s="137"/>
      <c r="F153" s="137"/>
      <c r="G153" s="137"/>
      <c r="H153" s="132"/>
    </row>
    <row r="154" spans="1:8" ht="12">
      <c r="A154" s="141"/>
      <c r="B154" s="185"/>
      <c r="C154" s="91"/>
      <c r="D154" s="137"/>
      <c r="E154" s="137"/>
      <c r="F154" s="137"/>
      <c r="G154" s="137"/>
      <c r="H154" s="132"/>
    </row>
    <row r="155" spans="1:8" ht="12">
      <c r="A155" s="141"/>
      <c r="B155" s="185"/>
      <c r="C155" s="91"/>
      <c r="D155" s="137"/>
      <c r="E155" s="137"/>
      <c r="F155" s="137"/>
      <c r="G155" s="137"/>
      <c r="H155" s="132"/>
    </row>
    <row r="156" spans="1:8" ht="12">
      <c r="A156" s="103"/>
      <c r="C156" s="91"/>
      <c r="D156" s="167"/>
      <c r="E156" s="167"/>
      <c r="F156" s="35"/>
      <c r="G156" s="3"/>
      <c r="H156" s="132"/>
    </row>
    <row r="157" spans="1:8" ht="13.2">
      <c r="A157" s="104" t="s">
        <v>87</v>
      </c>
      <c r="B157" s="190"/>
      <c r="C157" s="91"/>
      <c r="D157" s="315">
        <f>SUM(D10,D17,D56,D117)</f>
        <v>5383</v>
      </c>
      <c r="E157" s="315">
        <f t="shared" ref="E157:G157" si="4">SUM(E10,E17,E56,E117)</f>
        <v>2806</v>
      </c>
      <c r="F157" s="310">
        <f t="shared" si="4"/>
        <v>996</v>
      </c>
      <c r="G157" s="316">
        <f t="shared" si="4"/>
        <v>0</v>
      </c>
      <c r="H157" s="53" t="s">
        <v>479</v>
      </c>
    </row>
    <row r="158" spans="1:8" ht="12">
      <c r="A158" s="105"/>
      <c r="B158" s="200"/>
      <c r="C158" s="88"/>
      <c r="D158" s="171"/>
      <c r="E158" s="171"/>
      <c r="F158" s="36"/>
      <c r="G158" s="4"/>
      <c r="H158" s="132"/>
    </row>
    <row r="159" spans="1:8" ht="12">
      <c r="A159" s="106" t="s">
        <v>6</v>
      </c>
      <c r="B159" s="190"/>
      <c r="C159" s="88"/>
      <c r="D159" s="171">
        <f>SUM(D11:D12)</f>
        <v>806</v>
      </c>
      <c r="E159" s="171">
        <f>SUM(E11:E12)</f>
        <v>616</v>
      </c>
      <c r="F159" s="36">
        <f>SUM(F11:F12)</f>
        <v>600</v>
      </c>
      <c r="G159" s="4">
        <f>SUM(G11:G12)</f>
        <v>0</v>
      </c>
      <c r="H159" s="132"/>
    </row>
    <row r="160" spans="1:8" ht="12">
      <c r="A160" s="107" t="s">
        <v>42</v>
      </c>
      <c r="B160" s="200"/>
      <c r="C160" s="88"/>
      <c r="D160" s="172">
        <f>SUM(D13:D14)</f>
        <v>0</v>
      </c>
      <c r="E160" s="172">
        <f>SUM(E13:E14)</f>
        <v>25</v>
      </c>
      <c r="F160" s="37">
        <f>SUM(F13:F14)</f>
        <v>0</v>
      </c>
      <c r="G160" s="5">
        <f>SUM(G13:G14)</f>
        <v>0</v>
      </c>
      <c r="H160" s="132"/>
    </row>
    <row r="161" spans="1:8" ht="12">
      <c r="A161" s="108" t="s">
        <v>43</v>
      </c>
      <c r="B161" s="200"/>
      <c r="C161" s="88"/>
      <c r="D161" s="172">
        <f>SUM(D18:D29)</f>
        <v>568</v>
      </c>
      <c r="E161" s="172">
        <f>SUM(E18:E29)</f>
        <v>309</v>
      </c>
      <c r="F161" s="37">
        <f>SUM(F18:F29)</f>
        <v>74</v>
      </c>
      <c r="G161" s="5">
        <f>SUM(G18:G29)</f>
        <v>0</v>
      </c>
      <c r="H161" s="132"/>
    </row>
    <row r="162" spans="1:8" ht="12">
      <c r="A162" s="108" t="s">
        <v>44</v>
      </c>
      <c r="B162" s="200"/>
      <c r="C162" s="88"/>
      <c r="D162" s="172">
        <f>SUM(D30:D36)</f>
        <v>725</v>
      </c>
      <c r="E162" s="172">
        <f>SUM(E30:E36)</f>
        <v>299</v>
      </c>
      <c r="F162" s="37">
        <f>SUM(F30:F36)</f>
        <v>0</v>
      </c>
      <c r="G162" s="5">
        <f>SUM(G30:G36)</f>
        <v>0</v>
      </c>
      <c r="H162" s="132"/>
    </row>
    <row r="163" spans="1:8" ht="12">
      <c r="A163" s="108" t="s">
        <v>215</v>
      </c>
      <c r="B163" s="200"/>
      <c r="C163" s="88"/>
      <c r="D163" s="172">
        <f>SUM(D40:D53)</f>
        <v>238</v>
      </c>
      <c r="E163" s="172">
        <f>SUM(E40:E53)</f>
        <v>221</v>
      </c>
      <c r="F163" s="37">
        <f>SUM(F40:F53)</f>
        <v>73</v>
      </c>
      <c r="G163" s="5">
        <f>SUM(G40:G53)</f>
        <v>0</v>
      </c>
      <c r="H163" s="132"/>
    </row>
    <row r="164" spans="1:8" ht="69">
      <c r="A164" s="66" t="s">
        <v>480</v>
      </c>
      <c r="B164" s="200" t="s">
        <v>2</v>
      </c>
      <c r="C164" s="88"/>
      <c r="D164" s="173">
        <f>SUM(D10,D17)/SUM(D10,D17,D117)</f>
        <v>0.70412774932208499</v>
      </c>
      <c r="E164" s="173">
        <f t="shared" ref="E164:G164" si="5">SUM(E10,E17)/SUM(E10,E17,E117)</f>
        <v>0.63389391979301424</v>
      </c>
      <c r="F164" s="38">
        <f t="shared" si="5"/>
        <v>0.83650615901455772</v>
      </c>
      <c r="G164" s="9" t="e">
        <f t="shared" si="5"/>
        <v>#DIV/0!</v>
      </c>
      <c r="H164" s="132"/>
    </row>
    <row r="165" spans="1:8" ht="12">
      <c r="A165" s="108" t="s">
        <v>484</v>
      </c>
      <c r="B165" s="200"/>
      <c r="C165" s="88"/>
      <c r="D165" s="172">
        <f>SUM(D57:D86)</f>
        <v>1290</v>
      </c>
      <c r="E165" s="172">
        <f>SUM(E57:E86)</f>
        <v>24</v>
      </c>
      <c r="F165" s="37">
        <f>SUM(F57:F86)</f>
        <v>96</v>
      </c>
      <c r="G165" s="5">
        <f>SUM(G57:G86)</f>
        <v>0</v>
      </c>
      <c r="H165" s="132"/>
    </row>
    <row r="166" spans="1:8" ht="12">
      <c r="A166" s="109" t="s">
        <v>216</v>
      </c>
      <c r="B166" s="190"/>
      <c r="C166" s="88"/>
      <c r="D166" s="171">
        <f>SUM(D88:D113)</f>
        <v>774</v>
      </c>
      <c r="E166" s="171">
        <f>SUM(E88:E113)</f>
        <v>463</v>
      </c>
      <c r="F166" s="36">
        <f>SUM(F88:F113)</f>
        <v>7</v>
      </c>
      <c r="G166" s="4">
        <f>SUM(G88:G113)</f>
        <v>0</v>
      </c>
      <c r="H166" s="132"/>
    </row>
    <row r="167" spans="1:8" ht="12">
      <c r="A167" s="110"/>
      <c r="C167" s="91"/>
      <c r="D167" s="174"/>
      <c r="E167" s="174"/>
      <c r="F167" s="35"/>
      <c r="G167" s="3"/>
      <c r="H167" s="132"/>
    </row>
    <row r="168" spans="1:8">
      <c r="A168" s="111"/>
      <c r="C168" s="91"/>
      <c r="D168" s="174"/>
      <c r="E168" s="174"/>
      <c r="F168" s="35"/>
      <c r="G168" s="3"/>
    </row>
    <row r="169" spans="1:8" ht="12">
      <c r="A169" s="112" t="s">
        <v>28</v>
      </c>
      <c r="C169" s="91"/>
      <c r="D169" s="174"/>
      <c r="E169" s="174"/>
      <c r="F169" s="35"/>
      <c r="G169" s="3"/>
    </row>
    <row r="170" spans="1:8">
      <c r="A170" s="113" t="s">
        <v>96</v>
      </c>
      <c r="B170" s="243"/>
      <c r="C170" s="88"/>
      <c r="D170" s="175">
        <f>D159/((D159+D160)+(D161+D162+D163)+(D165+D166))</f>
        <v>0.18314019541013407</v>
      </c>
      <c r="E170" s="175">
        <f>E159/((E159+E160)+(E161+E162+E163)+(E165+E166))</f>
        <v>0.3147675012774655</v>
      </c>
      <c r="F170" s="39">
        <f>F159/((F159+F160)+(F161+F162+F163)+(F165+F166))</f>
        <v>0.70588235294117652</v>
      </c>
      <c r="G170" s="10" t="e">
        <f>G159/((G159+G160)+(G161+G162+G163)+(G165+G166))</f>
        <v>#DIV/0!</v>
      </c>
    </row>
    <row r="171" spans="1:8" ht="12">
      <c r="A171" s="112" t="s">
        <v>29</v>
      </c>
      <c r="B171" s="243"/>
      <c r="C171" s="88"/>
      <c r="D171" s="174"/>
      <c r="E171" s="174"/>
      <c r="F171" s="35"/>
      <c r="G171" s="3"/>
    </row>
    <row r="172" spans="1:8">
      <c r="A172" s="113" t="s">
        <v>97</v>
      </c>
      <c r="B172" s="243"/>
      <c r="C172" s="88"/>
      <c r="D172" s="175">
        <f>(D159+D160)/((D159+D160)+(D161+D162+D163)+(D165+D166))</f>
        <v>0.18314019541013407</v>
      </c>
      <c r="E172" s="175">
        <f>(E159+E160)/((E159+E160)+(E161+E162+E163)+(E165+E166))</f>
        <v>0.32754215636177825</v>
      </c>
      <c r="F172" s="39">
        <f>(F159+F160)/((F159+F160)+(F161+F162+F163)+(F165+F166))</f>
        <v>0.70588235294117652</v>
      </c>
      <c r="G172" s="10" t="e">
        <f>(G159+G160)/((G159+G160)+(G161+G162+G163)+(G165+G166))</f>
        <v>#DIV/0!</v>
      </c>
    </row>
    <row r="173" spans="1:8" ht="12">
      <c r="A173" s="112" t="s">
        <v>30</v>
      </c>
      <c r="B173" s="243" t="s">
        <v>2</v>
      </c>
      <c r="C173" s="88"/>
      <c r="D173" s="174"/>
      <c r="E173" s="176"/>
      <c r="F173" s="40"/>
      <c r="G173" s="3"/>
    </row>
    <row r="174" spans="1:8">
      <c r="A174" s="113" t="s">
        <v>98</v>
      </c>
      <c r="B174" s="243"/>
      <c r="C174" s="88"/>
      <c r="D174" s="175">
        <f>D159/((D159+D160)+(D161+D162+D163)+(D164*(D165+D166)))</f>
        <v>0.21264697154729889</v>
      </c>
      <c r="E174" s="175">
        <f>E159/((E159+E160)+(E161+E162+E163)+(E164*(E165+E166)))</f>
        <v>0.34631911210671013</v>
      </c>
      <c r="F174" s="39">
        <f>F159/((F159+F160)+(F161+F162+F163)+(F164*(F165+F166)))</f>
        <v>0.72014967500524185</v>
      </c>
      <c r="G174" s="10" t="e">
        <f>G159/((G159+G160)+(G161+G162+G163)+(G164*(G165+G166)))</f>
        <v>#DIV/0!</v>
      </c>
    </row>
    <row r="175" spans="1:8" ht="12">
      <c r="A175" s="112" t="s">
        <v>31</v>
      </c>
      <c r="B175" s="243" t="s">
        <v>2</v>
      </c>
      <c r="C175" s="88"/>
      <c r="D175" s="174"/>
      <c r="E175" s="176"/>
      <c r="F175" s="40"/>
      <c r="G175" s="3"/>
    </row>
    <row r="176" spans="1:8">
      <c r="A176" s="113" t="s">
        <v>99</v>
      </c>
      <c r="B176" s="243"/>
      <c r="C176" s="88"/>
      <c r="D176" s="175">
        <f>(D159+D160)/((D159+D160)+(D161+D162+D163)+(D164*(D165+D166)))</f>
        <v>0.21264697154729889</v>
      </c>
      <c r="E176" s="175">
        <f>(E159+E160)/((E159+E160)+(E161+E162+E163)+(E164*(E165+E166)))</f>
        <v>0.36037427087727464</v>
      </c>
      <c r="F176" s="39">
        <f>(F159+F160)/((F159+F160)+(F161+F162+F163)+(F164*(F165+F166)))</f>
        <v>0.72014967500524185</v>
      </c>
      <c r="G176" s="10" t="e">
        <f>(G159+G160)/((G159+G160)+(G161+G162+G163)+(G164*(G165+G166)))</f>
        <v>#DIV/0!</v>
      </c>
    </row>
    <row r="177" spans="1:7">
      <c r="A177" s="110"/>
      <c r="C177" s="91"/>
      <c r="D177" s="176"/>
      <c r="E177" s="176"/>
      <c r="F177" s="40"/>
      <c r="G177" s="2"/>
    </row>
    <row r="178" spans="1:7" ht="12">
      <c r="A178" s="114" t="s">
        <v>27</v>
      </c>
      <c r="C178" s="91"/>
      <c r="D178" s="176"/>
      <c r="E178" s="176"/>
      <c r="F178" s="40"/>
      <c r="G178" s="2"/>
    </row>
    <row r="179" spans="1:7">
      <c r="A179" s="108" t="s">
        <v>93</v>
      </c>
      <c r="B179" s="200"/>
      <c r="C179" s="88"/>
      <c r="D179" s="173">
        <f>D159/((D159+D160)+D161+D163)</f>
        <v>0.5</v>
      </c>
      <c r="E179" s="173">
        <f>E159/((E159+E160)+E161+E163)</f>
        <v>0.52604611443210936</v>
      </c>
      <c r="F179" s="38">
        <f>F159/((F159+F160)+F161+F163)</f>
        <v>0.80321285140562249</v>
      </c>
      <c r="G179" s="9" t="e">
        <f>G159/((G159+G160)+G161+G163)</f>
        <v>#DIV/0!</v>
      </c>
    </row>
    <row r="180" spans="1:7" ht="12">
      <c r="A180" s="114" t="s">
        <v>35</v>
      </c>
      <c r="C180" s="88"/>
      <c r="D180" s="176"/>
      <c r="E180" s="176"/>
      <c r="F180" s="40"/>
      <c r="G180" s="2"/>
    </row>
    <row r="181" spans="1:7">
      <c r="A181" s="108" t="s">
        <v>88</v>
      </c>
      <c r="B181" s="200"/>
      <c r="C181" s="88"/>
      <c r="D181" s="173">
        <f>(D159+D160)/((D159+D160)+D161+D163)</f>
        <v>0.5</v>
      </c>
      <c r="E181" s="173">
        <f>(E159+E160)/((E159+E160)+E161+E163)</f>
        <v>0.54739538855678904</v>
      </c>
      <c r="F181" s="38">
        <f>(F159+F160)/((F159+F160)+F161+F163)</f>
        <v>0.80321285140562249</v>
      </c>
      <c r="G181" s="9" t="e">
        <f>(G159+G160)/((G159+G160)+G161+G163)</f>
        <v>#DIV/0!</v>
      </c>
    </row>
    <row r="182" spans="1:7" ht="12">
      <c r="A182" s="114" t="s">
        <v>32</v>
      </c>
      <c r="C182" s="88"/>
      <c r="D182" s="176"/>
      <c r="E182" s="176"/>
      <c r="F182" s="40"/>
      <c r="G182" s="2"/>
    </row>
    <row r="183" spans="1:7">
      <c r="A183" s="108" t="s">
        <v>94</v>
      </c>
      <c r="B183" s="200"/>
      <c r="C183" s="88"/>
      <c r="D183" s="173">
        <f>D159/((D159+D160)+D161)</f>
        <v>0.58660844250363897</v>
      </c>
      <c r="E183" s="173">
        <f>E159/((E159+E160)+E161)</f>
        <v>0.6484210526315789</v>
      </c>
      <c r="F183" s="38">
        <f>F159/((F159+F160)+F161)</f>
        <v>0.89020771513353114</v>
      </c>
      <c r="G183" s="9" t="e">
        <f>G159/((G159+G160)+G161)</f>
        <v>#DIV/0!</v>
      </c>
    </row>
    <row r="184" spans="1:7" ht="12">
      <c r="A184" s="115" t="s">
        <v>33</v>
      </c>
      <c r="B184" s="200"/>
      <c r="C184" s="88"/>
      <c r="D184" s="173"/>
      <c r="E184" s="173"/>
      <c r="F184" s="38"/>
      <c r="G184" s="9"/>
    </row>
    <row r="185" spans="1:7">
      <c r="A185" s="108" t="s">
        <v>95</v>
      </c>
      <c r="B185" s="200"/>
      <c r="C185" s="88"/>
      <c r="D185" s="173">
        <f>(D159+D160)/((D159+D160)+D161)</f>
        <v>0.58660844250363897</v>
      </c>
      <c r="E185" s="173">
        <f>(E159+E160)/((E159+E160)+E161)</f>
        <v>0.67473684210526319</v>
      </c>
      <c r="F185" s="38">
        <f>(F159+F160)/((F159+F160)+F161)</f>
        <v>0.89020771513353114</v>
      </c>
      <c r="G185" s="9" t="e">
        <f>(G159+G160)/((G159+G160)+G161)</f>
        <v>#DIV/0!</v>
      </c>
    </row>
    <row r="186" spans="1:7">
      <c r="A186" s="110"/>
      <c r="C186" s="91"/>
      <c r="D186" s="176"/>
      <c r="E186" s="176"/>
      <c r="F186" s="40"/>
      <c r="G186" s="2"/>
    </row>
    <row r="187" spans="1:7" ht="12">
      <c r="A187" s="112" t="s">
        <v>45</v>
      </c>
      <c r="C187" s="91"/>
      <c r="D187" s="177"/>
      <c r="E187" s="177"/>
      <c r="F187" s="41"/>
      <c r="G187" s="18"/>
    </row>
    <row r="188" spans="1:7">
      <c r="A188" s="113" t="s">
        <v>100</v>
      </c>
      <c r="B188" s="200"/>
      <c r="C188" s="88"/>
      <c r="D188" s="175">
        <f>D161/((D159+D160)+(D161+D162+D163)+(D165+D166))</f>
        <v>0.12906157691433764</v>
      </c>
      <c r="E188" s="175">
        <f>E161/((E159+E160)+(E161+E162+E163)+(E165+E166))</f>
        <v>0.15789473684210525</v>
      </c>
      <c r="F188" s="39">
        <f>F161/((F159+F160)+(F161+F162+F163)+(F165+F166))</f>
        <v>8.7058823529411758E-2</v>
      </c>
      <c r="G188" s="10" t="e">
        <f>G161/((G159+G160)+(G161+G162+G163)+(G165+G166))</f>
        <v>#DIV/0!</v>
      </c>
    </row>
    <row r="189" spans="1:7" ht="12">
      <c r="A189" s="112" t="s">
        <v>46</v>
      </c>
      <c r="C189" s="88"/>
      <c r="D189" s="177"/>
      <c r="E189" s="177"/>
      <c r="F189" s="41"/>
      <c r="G189" s="18"/>
    </row>
    <row r="190" spans="1:7">
      <c r="A190" s="113" t="s">
        <v>101</v>
      </c>
      <c r="B190" s="200"/>
      <c r="C190" s="88"/>
      <c r="D190" s="175">
        <f>D161/((D159+D160)+(D161+D162+D163)+D164*(D165+D166))</f>
        <v>0.1498554340432578</v>
      </c>
      <c r="E190" s="175">
        <f>E161/((E159+E160)+(E161+E162+E163)+E164*(E165+E166))</f>
        <v>0.17372176240417764</v>
      </c>
      <c r="F190" s="39">
        <f>F161/((F159+F160)+(F161+F162+F163)+F164*(F165+F166))</f>
        <v>8.8818459917313158E-2</v>
      </c>
      <c r="G190" s="10" t="e">
        <f>G161/((G159+G160)+(G161+G162+G163)+G164*(G165+G166))</f>
        <v>#DIV/0!</v>
      </c>
    </row>
    <row r="191" spans="1:7" ht="12">
      <c r="A191" s="112" t="s">
        <v>34</v>
      </c>
      <c r="C191" s="88"/>
      <c r="D191" s="177"/>
      <c r="E191" s="177"/>
      <c r="F191" s="41"/>
      <c r="G191" s="18"/>
    </row>
    <row r="192" spans="1:7">
      <c r="A192" s="113" t="s">
        <v>7</v>
      </c>
      <c r="B192" s="200"/>
      <c r="C192" s="88"/>
      <c r="D192" s="175">
        <f xml:space="preserve"> D161/((D159+D160)+(D161+D162+D163))</f>
        <v>0.24304664099272572</v>
      </c>
      <c r="E192" s="175">
        <f xml:space="preserve"> E161/((E159+E160)+(E161+E162+E163))</f>
        <v>0.21020408163265306</v>
      </c>
      <c r="F192" s="39">
        <f xml:space="preserve"> F161/((F159+F160)+(F161+F162+F163))</f>
        <v>9.906291834002677E-2</v>
      </c>
      <c r="G192" s="10" t="e">
        <f xml:space="preserve"> G161/((G159+G160)+(G161+G162+G163))</f>
        <v>#DIV/0!</v>
      </c>
    </row>
    <row r="193" spans="1:7">
      <c r="A193" s="110"/>
      <c r="C193" s="91"/>
      <c r="D193" s="177"/>
      <c r="E193" s="177"/>
      <c r="F193" s="41"/>
      <c r="G193" s="18"/>
    </row>
    <row r="194" spans="1:7" ht="12">
      <c r="A194" s="114" t="s">
        <v>47</v>
      </c>
      <c r="C194" s="91"/>
      <c r="D194" s="174"/>
      <c r="E194" s="174"/>
      <c r="F194" s="35"/>
      <c r="G194" s="3"/>
    </row>
    <row r="195" spans="1:7">
      <c r="A195" s="108" t="s">
        <v>102</v>
      </c>
      <c r="B195" s="200"/>
      <c r="C195" s="88"/>
      <c r="D195" s="175">
        <f>((D159+D160)+D161+D163)/((D159+D160)+(D161+D162+D163)+(D165+D166))</f>
        <v>0.36628039082026814</v>
      </c>
      <c r="E195" s="175">
        <f>((E159+E160)+E161+E163)/((E159+E160)+(E161+E162+E163)+(E165+E166))</f>
        <v>0.59836484414920799</v>
      </c>
      <c r="F195" s="39">
        <f>((F159+F160)+F161+F163)/((F159+F160)+(F161+F162+F163)+(F165+F166))</f>
        <v>0.87882352941176467</v>
      </c>
      <c r="G195" s="10" t="e">
        <f>((G159+G160)+G161+G163)/((G159+G160)+(G161+G162+G163)+(G165+G166))</f>
        <v>#DIV/0!</v>
      </c>
    </row>
    <row r="196" spans="1:7" ht="12">
      <c r="A196" s="114" t="s">
        <v>48</v>
      </c>
      <c r="C196" s="91"/>
      <c r="D196" s="174"/>
      <c r="E196" s="174"/>
      <c r="F196" s="35"/>
      <c r="G196" s="3"/>
    </row>
    <row r="197" spans="1:7">
      <c r="A197" s="108" t="s">
        <v>103</v>
      </c>
      <c r="B197" s="200"/>
      <c r="C197" s="88"/>
      <c r="D197" s="175">
        <f>((D159+D160)+D161+D163)/((D159+D160)+(D161+D162+D163)+D164*(D165+D166))</f>
        <v>0.42529394309459778</v>
      </c>
      <c r="E197" s="175">
        <f>((E159+E160)+E161+E163)/((E159+E160)+(E161+E162+E163)+E164*(E165+E166))</f>
        <v>0.65834363681324282</v>
      </c>
      <c r="F197" s="39">
        <f>((F159+F160)+F161+F163)/((F159+F160)+(F161+F162+F163)+F164*(F165+F166))</f>
        <v>0.89658634538152604</v>
      </c>
      <c r="G197" s="10" t="e">
        <f>((G159+G160)+G161+G163)/((G159+G160)+(G161+G162+G163)+G164*(G165+G166))</f>
        <v>#DIV/0!</v>
      </c>
    </row>
    <row r="198" spans="1:7" ht="12">
      <c r="A198" s="114" t="s">
        <v>49</v>
      </c>
      <c r="C198" s="91"/>
      <c r="D198" s="174"/>
      <c r="E198" s="174"/>
      <c r="F198" s="35"/>
      <c r="G198" s="3"/>
    </row>
    <row r="199" spans="1:7">
      <c r="A199" s="108" t="s">
        <v>104</v>
      </c>
      <c r="B199" s="200"/>
      <c r="C199" s="88"/>
      <c r="D199" s="175">
        <f>((D159+D160)+D161+D163)/((D159+D160)+(D161+D162+D163))</f>
        <v>0.68977321352160892</v>
      </c>
      <c r="E199" s="175">
        <f>((E159+E160)+E161+E163)/((E159+E160)+(E161+E162+E163))</f>
        <v>0.79659863945578235</v>
      </c>
      <c r="F199" s="39">
        <f>((F159+F160)+F161+F163)/((F159+F160)+(F161+F162+F163))</f>
        <v>1</v>
      </c>
      <c r="G199" s="10" t="e">
        <f>((G159+G160)+G161+G163)/((G159+G160)+(G161+G162+G163))</f>
        <v>#DIV/0!</v>
      </c>
    </row>
    <row r="200" spans="1:7">
      <c r="A200" s="103"/>
      <c r="C200" s="91"/>
      <c r="D200" s="177"/>
      <c r="E200" s="177"/>
      <c r="F200" s="41"/>
      <c r="G200" s="18"/>
    </row>
    <row r="201" spans="1:7">
      <c r="A201" s="116"/>
      <c r="B201" s="117"/>
      <c r="C201" s="117"/>
      <c r="D201" s="75"/>
      <c r="E201" s="75"/>
      <c r="F201" s="75"/>
      <c r="G201" s="75"/>
    </row>
    <row r="202" spans="1:7">
      <c r="A202" s="118"/>
    </row>
    <row r="205" spans="1:7" ht="12">
      <c r="A205" s="120" t="s">
        <v>63</v>
      </c>
      <c r="B205" s="121"/>
      <c r="C205" s="121"/>
      <c r="D205" s="122"/>
      <c r="E205" s="122"/>
      <c r="F205" s="122"/>
      <c r="G205" s="272"/>
    </row>
    <row r="206" spans="1:7">
      <c r="A206" s="122" t="s">
        <v>64</v>
      </c>
      <c r="B206" s="121"/>
      <c r="C206" s="121"/>
      <c r="D206" s="122"/>
      <c r="E206" s="122"/>
      <c r="F206" s="122"/>
      <c r="G206" s="272"/>
    </row>
    <row r="207" spans="1:7">
      <c r="A207" s="122" t="s">
        <v>70</v>
      </c>
      <c r="B207" s="121"/>
      <c r="C207" s="121"/>
      <c r="D207" s="122"/>
      <c r="E207" s="122"/>
      <c r="F207" s="122"/>
      <c r="G207" s="272"/>
    </row>
    <row r="208" spans="1:7">
      <c r="A208" s="123" t="s">
        <v>90</v>
      </c>
      <c r="B208" s="121"/>
      <c r="C208" s="121"/>
      <c r="D208" s="122"/>
      <c r="E208" s="122"/>
      <c r="F208" s="122"/>
      <c r="G208" s="272"/>
    </row>
    <row r="209" spans="1:7">
      <c r="A209" s="123" t="s">
        <v>217</v>
      </c>
      <c r="B209" s="124"/>
      <c r="C209" s="124"/>
      <c r="D209" s="123"/>
      <c r="E209" s="123"/>
      <c r="F209" s="123"/>
      <c r="G209" s="272"/>
    </row>
  </sheetData>
  <mergeCells count="1">
    <mergeCell ref="A1:B1"/>
  </mergeCells>
  <pageMargins left="0.75" right="0.75" top="1" bottom="1" header="0.5" footer="0.5"/>
  <pageSetup orientation="portrait" r:id="rId1"/>
  <headerFooter alignWithMargins="0"/>
  <ignoredErrors>
    <ignoredError sqref="E159:E162" formulaRange="1"/>
    <ignoredError sqref="F164:G199"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E0BCB-A8DC-45E8-838B-C1BF9297904C}">
  <dimension ref="A1:N209"/>
  <sheetViews>
    <sheetView topLeftCell="A150" zoomScale="110" zoomScaleNormal="110" workbookViewId="0">
      <selection activeCell="H164" sqref="H164"/>
    </sheetView>
  </sheetViews>
  <sheetFormatPr defaultRowHeight="11.4"/>
  <cols>
    <col min="1" max="1" width="78.88671875" style="74" customWidth="1"/>
    <col min="2" max="3" width="10.44140625" style="119" customWidth="1"/>
    <col min="4" max="7" width="9.88671875" style="74" customWidth="1"/>
    <col min="8" max="8" width="75.77734375" style="74" customWidth="1"/>
    <col min="9" max="9" width="8.88671875" style="74"/>
    <col min="10" max="10" width="55.21875" style="129" customWidth="1"/>
    <col min="11" max="16384" width="8.88671875" style="74"/>
  </cols>
  <sheetData>
    <row r="1" spans="1:10" ht="23.4" thickTop="1" thickBot="1">
      <c r="A1" s="27" t="s">
        <v>415</v>
      </c>
      <c r="B1" s="76"/>
      <c r="C1" s="77"/>
      <c r="D1" s="70" t="s">
        <v>107</v>
      </c>
      <c r="E1" s="70"/>
      <c r="F1" s="70"/>
      <c r="G1" s="70"/>
      <c r="H1" s="70"/>
      <c r="I1" s="73"/>
      <c r="J1" s="127"/>
    </row>
    <row r="2" spans="1:10" ht="13.8" thickTop="1">
      <c r="A2" s="29" t="s">
        <v>483</v>
      </c>
      <c r="B2" s="77"/>
      <c r="C2" s="77"/>
      <c r="D2" s="70" t="s">
        <v>108</v>
      </c>
      <c r="E2" s="70"/>
      <c r="F2" s="70"/>
      <c r="G2" s="70"/>
      <c r="H2" s="70"/>
      <c r="I2" s="73"/>
      <c r="J2" s="127"/>
    </row>
    <row r="3" spans="1:10" ht="13.2">
      <c r="A3" s="78"/>
      <c r="B3" s="77"/>
      <c r="C3" s="77"/>
      <c r="D3" s="70" t="s">
        <v>109</v>
      </c>
      <c r="E3" s="70"/>
      <c r="F3" s="70"/>
      <c r="G3" s="70"/>
      <c r="H3" s="70"/>
      <c r="I3" s="73"/>
      <c r="J3" s="127"/>
    </row>
    <row r="4" spans="1:10" ht="13.2">
      <c r="A4" s="30"/>
      <c r="B4" s="77"/>
      <c r="C4" s="77"/>
      <c r="D4" s="70" t="s">
        <v>110</v>
      </c>
      <c r="E4" s="70"/>
      <c r="F4" s="70"/>
      <c r="G4" s="70"/>
      <c r="H4" s="70"/>
      <c r="I4" s="73"/>
      <c r="J4" s="127"/>
    </row>
    <row r="5" spans="1:10" s="71" customFormat="1">
      <c r="B5" s="79"/>
      <c r="C5" s="79"/>
      <c r="J5" s="128"/>
    </row>
    <row r="6" spans="1:10" s="71" customFormat="1" ht="12">
      <c r="B6" s="79"/>
      <c r="C6" s="79"/>
      <c r="D6" s="163" t="s">
        <v>8</v>
      </c>
      <c r="E6" s="163" t="s">
        <v>9</v>
      </c>
      <c r="F6" s="80" t="s">
        <v>36</v>
      </c>
      <c r="G6" s="81" t="s">
        <v>36</v>
      </c>
      <c r="H6" s="72" t="s">
        <v>124</v>
      </c>
      <c r="J6" s="128"/>
    </row>
    <row r="7" spans="1:10" s="71" customFormat="1" ht="12">
      <c r="B7" s="180" t="s">
        <v>21</v>
      </c>
      <c r="C7" s="82"/>
      <c r="D7" s="164" t="s">
        <v>25</v>
      </c>
      <c r="E7" s="164" t="s">
        <v>25</v>
      </c>
      <c r="F7" s="80" t="s">
        <v>37</v>
      </c>
      <c r="G7" s="81" t="s">
        <v>37</v>
      </c>
      <c r="J7" s="128"/>
    </row>
    <row r="8" spans="1:10" s="71" customFormat="1" ht="12">
      <c r="B8" s="180" t="s">
        <v>22</v>
      </c>
      <c r="C8" s="82"/>
      <c r="D8" s="164" t="s">
        <v>26</v>
      </c>
      <c r="E8" s="164" t="s">
        <v>23</v>
      </c>
      <c r="F8" s="80" t="s">
        <v>38</v>
      </c>
      <c r="G8" s="81" t="s">
        <v>38</v>
      </c>
      <c r="J8" s="128"/>
    </row>
    <row r="9" spans="1:10" s="71" customFormat="1" ht="12">
      <c r="B9" s="180" t="s">
        <v>55</v>
      </c>
      <c r="C9" s="82"/>
      <c r="D9" s="164" t="s">
        <v>24</v>
      </c>
      <c r="E9" s="164" t="s">
        <v>24</v>
      </c>
      <c r="F9" s="80" t="s">
        <v>39</v>
      </c>
      <c r="G9" s="81" t="s">
        <v>39</v>
      </c>
      <c r="J9" s="128"/>
    </row>
    <row r="10" spans="1:10" s="71" customFormat="1" ht="91.8">
      <c r="A10" s="83" t="s">
        <v>10</v>
      </c>
      <c r="B10" s="268">
        <v>1</v>
      </c>
      <c r="C10" s="181"/>
      <c r="D10" s="311">
        <f>SUM(D11:D14)</f>
        <v>924</v>
      </c>
      <c r="E10" s="311">
        <f t="shared" ref="E10:G10" si="0">SUM(E11:E14)</f>
        <v>663</v>
      </c>
      <c r="F10" s="308">
        <f t="shared" si="0"/>
        <v>700</v>
      </c>
      <c r="G10" s="312">
        <f t="shared" si="0"/>
        <v>0</v>
      </c>
      <c r="H10" s="213" t="s">
        <v>112</v>
      </c>
      <c r="J10" s="128"/>
    </row>
    <row r="11" spans="1:10" ht="34.200000000000003">
      <c r="A11" s="84" t="s">
        <v>0</v>
      </c>
      <c r="B11" s="182">
        <v>1.1000000000000001</v>
      </c>
      <c r="C11" s="230"/>
      <c r="D11" s="165">
        <v>924</v>
      </c>
      <c r="E11" s="165">
        <v>638</v>
      </c>
      <c r="F11" s="31">
        <v>700</v>
      </c>
      <c r="G11" s="14"/>
      <c r="H11" s="214" t="s">
        <v>113</v>
      </c>
    </row>
    <row r="12" spans="1:10">
      <c r="A12" s="85" t="s">
        <v>158</v>
      </c>
      <c r="B12" s="182">
        <v>1.1100000000000001</v>
      </c>
      <c r="C12" s="230"/>
      <c r="D12" s="165"/>
      <c r="E12" s="165"/>
      <c r="F12" s="31"/>
      <c r="G12" s="14"/>
      <c r="H12" s="214"/>
    </row>
    <row r="13" spans="1:10" ht="34.200000000000003">
      <c r="A13" s="84" t="s">
        <v>111</v>
      </c>
      <c r="B13" s="192">
        <v>1.2</v>
      </c>
      <c r="C13" s="223"/>
      <c r="D13" s="165"/>
      <c r="E13" s="165">
        <v>25</v>
      </c>
      <c r="F13" s="31"/>
      <c r="G13" s="14"/>
      <c r="H13" s="214" t="s">
        <v>114</v>
      </c>
    </row>
    <row r="14" spans="1:10" ht="12" thickBot="1">
      <c r="A14" s="179" t="s">
        <v>159</v>
      </c>
      <c r="B14" s="184">
        <v>1.21</v>
      </c>
      <c r="C14" s="225"/>
      <c r="D14" s="170"/>
      <c r="E14" s="170"/>
      <c r="F14" s="139"/>
      <c r="G14" s="140"/>
      <c r="H14" s="215"/>
    </row>
    <row r="15" spans="1:10">
      <c r="A15" s="89"/>
      <c r="B15" s="185"/>
      <c r="C15" s="74"/>
      <c r="D15" s="167"/>
      <c r="E15" s="167"/>
      <c r="F15" s="32"/>
      <c r="G15" s="15"/>
      <c r="H15" s="130"/>
    </row>
    <row r="16" spans="1:10" ht="13.2">
      <c r="A16" s="89"/>
      <c r="B16" s="185"/>
      <c r="C16" s="45"/>
      <c r="D16" s="167"/>
      <c r="E16" s="167"/>
      <c r="F16" s="32"/>
      <c r="G16" s="15"/>
      <c r="H16" s="130"/>
    </row>
    <row r="17" spans="1:10" ht="32.4" customHeight="1">
      <c r="A17" s="92" t="s">
        <v>11</v>
      </c>
      <c r="B17" s="269">
        <v>2</v>
      </c>
      <c r="C17" s="186"/>
      <c r="D17" s="313">
        <f>SUM(D18:D25,D27:D36,D39:D43,D47:D53)</f>
        <v>237</v>
      </c>
      <c r="E17" s="313">
        <f t="shared" ref="E17:G17" si="1">SUM(E18:E25,E27:E36,E39:E43,E47:E53)</f>
        <v>163</v>
      </c>
      <c r="F17" s="309">
        <f t="shared" si="1"/>
        <v>4</v>
      </c>
      <c r="G17" s="314">
        <f t="shared" si="1"/>
        <v>0</v>
      </c>
      <c r="H17" s="229" t="s">
        <v>478</v>
      </c>
      <c r="I17" s="129"/>
    </row>
    <row r="18" spans="1:10">
      <c r="A18" s="93" t="s">
        <v>50</v>
      </c>
      <c r="B18" s="194">
        <v>2.1</v>
      </c>
      <c r="C18" s="187"/>
      <c r="D18" s="168">
        <v>142</v>
      </c>
      <c r="E18" s="168"/>
      <c r="F18" s="33"/>
      <c r="G18" s="17"/>
      <c r="H18" s="214"/>
      <c r="I18" s="130"/>
    </row>
    <row r="19" spans="1:10">
      <c r="A19" s="87" t="s">
        <v>81</v>
      </c>
      <c r="B19" s="188">
        <v>2.11</v>
      </c>
      <c r="C19" s="188"/>
      <c r="D19" s="166"/>
      <c r="E19" s="166">
        <v>15</v>
      </c>
      <c r="F19" s="34"/>
      <c r="G19" s="16"/>
      <c r="H19" s="214"/>
      <c r="I19" s="130"/>
    </row>
    <row r="20" spans="1:10" ht="34.200000000000003">
      <c r="A20" s="96" t="s">
        <v>390</v>
      </c>
      <c r="B20" s="189">
        <v>2.1110000000000002</v>
      </c>
      <c r="C20" s="189"/>
      <c r="D20" s="166"/>
      <c r="E20" s="166"/>
      <c r="F20" s="34">
        <v>4</v>
      </c>
      <c r="G20" s="16"/>
      <c r="H20" s="212" t="s">
        <v>428</v>
      </c>
      <c r="I20" s="130"/>
    </row>
    <row r="21" spans="1:10">
      <c r="A21" s="145" t="s">
        <v>125</v>
      </c>
      <c r="B21" s="190">
        <v>2.1111</v>
      </c>
      <c r="C21" s="190"/>
      <c r="D21" s="165"/>
      <c r="E21" s="165">
        <v>26</v>
      </c>
      <c r="F21" s="31"/>
      <c r="G21" s="16"/>
      <c r="H21" s="214" t="s">
        <v>394</v>
      </c>
      <c r="I21" s="130"/>
    </row>
    <row r="22" spans="1:10">
      <c r="A22" s="97" t="s">
        <v>391</v>
      </c>
      <c r="B22" s="191">
        <v>2.1120000000000001</v>
      </c>
      <c r="C22" s="191"/>
      <c r="D22" s="165"/>
      <c r="E22" s="165"/>
      <c r="F22" s="31"/>
      <c r="G22" s="14"/>
      <c r="H22" s="214"/>
      <c r="I22" s="130"/>
    </row>
    <row r="23" spans="1:10">
      <c r="A23" s="146" t="s">
        <v>60</v>
      </c>
      <c r="B23" s="190">
        <v>2.1120999999999999</v>
      </c>
      <c r="C23" s="190"/>
      <c r="D23" s="165"/>
      <c r="E23" s="165">
        <v>35</v>
      </c>
      <c r="F23" s="31"/>
      <c r="G23" s="14"/>
      <c r="H23" s="214"/>
      <c r="I23" s="130"/>
    </row>
    <row r="24" spans="1:10">
      <c r="A24" s="146" t="s">
        <v>61</v>
      </c>
      <c r="B24" s="190">
        <v>2.1122000000000001</v>
      </c>
      <c r="C24" s="190"/>
      <c r="D24" s="165"/>
      <c r="E24" s="165"/>
      <c r="F24" s="31"/>
      <c r="G24" s="14"/>
      <c r="H24" s="214"/>
      <c r="I24" s="130"/>
      <c r="J24" s="130"/>
    </row>
    <row r="25" spans="1:10">
      <c r="A25" s="97" t="s">
        <v>115</v>
      </c>
      <c r="B25" s="191">
        <v>2.113</v>
      </c>
      <c r="C25" s="191"/>
      <c r="D25" s="165"/>
      <c r="E25" s="165"/>
      <c r="F25" s="31"/>
      <c r="G25" s="14"/>
      <c r="H25" s="214"/>
      <c r="I25" s="130"/>
      <c r="J25" s="130"/>
    </row>
    <row r="26" spans="1:10" hidden="1">
      <c r="A26" s="289" t="s">
        <v>488</v>
      </c>
      <c r="B26" s="267">
        <v>2.1131000000000002</v>
      </c>
      <c r="C26" s="267"/>
      <c r="D26" s="263"/>
      <c r="E26" s="263"/>
      <c r="F26" s="263"/>
      <c r="G26" s="263"/>
      <c r="H26" s="290"/>
      <c r="I26" s="130"/>
      <c r="J26" s="130"/>
    </row>
    <row r="27" spans="1:10">
      <c r="A27" s="147" t="s">
        <v>395</v>
      </c>
      <c r="B27" s="190">
        <v>2.1132</v>
      </c>
      <c r="C27" s="190"/>
      <c r="D27" s="165"/>
      <c r="E27" s="165"/>
      <c r="F27" s="31"/>
      <c r="G27" s="14"/>
      <c r="H27" s="216"/>
      <c r="I27" s="130"/>
    </row>
    <row r="28" spans="1:10">
      <c r="A28" s="147" t="s">
        <v>128</v>
      </c>
      <c r="B28" s="190">
        <v>2.1133000000000002</v>
      </c>
      <c r="C28" s="190"/>
      <c r="D28" s="165"/>
      <c r="E28" s="165"/>
      <c r="F28" s="31"/>
      <c r="G28" s="14"/>
      <c r="H28" s="216"/>
      <c r="I28" s="130"/>
    </row>
    <row r="29" spans="1:10" ht="45.6">
      <c r="A29" s="148" t="s">
        <v>82</v>
      </c>
      <c r="B29" s="192">
        <v>2.12</v>
      </c>
      <c r="C29" s="192"/>
      <c r="D29" s="165">
        <v>33</v>
      </c>
      <c r="E29" s="165">
        <v>31</v>
      </c>
      <c r="F29" s="31"/>
      <c r="G29" s="14"/>
      <c r="H29" s="216" t="s">
        <v>396</v>
      </c>
      <c r="I29" s="130"/>
    </row>
    <row r="30" spans="1:10">
      <c r="A30" s="98" t="s">
        <v>52</v>
      </c>
      <c r="B30" s="192">
        <v>2.2000000000000002</v>
      </c>
      <c r="C30" s="183"/>
      <c r="D30" s="165" t="s">
        <v>51</v>
      </c>
      <c r="E30" s="165"/>
      <c r="F30" s="31"/>
      <c r="G30" s="14"/>
      <c r="H30" s="217"/>
      <c r="I30" s="130"/>
    </row>
    <row r="31" spans="1:10">
      <c r="A31" s="99" t="s">
        <v>160</v>
      </c>
      <c r="B31" s="188">
        <v>2.21</v>
      </c>
      <c r="C31" s="188"/>
      <c r="D31" s="166">
        <v>43</v>
      </c>
      <c r="E31" s="166">
        <v>21</v>
      </c>
      <c r="F31" s="34"/>
      <c r="G31" s="16"/>
      <c r="H31" s="213" t="s">
        <v>392</v>
      </c>
      <c r="I31" s="130"/>
    </row>
    <row r="32" spans="1:10" ht="68.400000000000006">
      <c r="A32" s="99" t="s">
        <v>131</v>
      </c>
      <c r="B32" s="188">
        <v>2.2200000000000002</v>
      </c>
      <c r="C32" s="188"/>
      <c r="D32" s="166"/>
      <c r="E32" s="166"/>
      <c r="F32" s="34"/>
      <c r="G32" s="16"/>
      <c r="H32" s="216" t="s">
        <v>397</v>
      </c>
      <c r="I32" s="130"/>
    </row>
    <row r="33" spans="1:14" s="129" customFormat="1">
      <c r="A33" s="149" t="s">
        <v>135</v>
      </c>
      <c r="B33" s="189">
        <v>2.2210000000000001</v>
      </c>
      <c r="C33" s="189"/>
      <c r="D33" s="166"/>
      <c r="E33" s="166"/>
      <c r="F33" s="34"/>
      <c r="G33" s="16"/>
      <c r="H33" s="216" t="s">
        <v>136</v>
      </c>
      <c r="I33" s="130"/>
      <c r="K33" s="74"/>
      <c r="L33" s="74"/>
      <c r="M33" s="74"/>
      <c r="N33" s="74"/>
    </row>
    <row r="34" spans="1:14" s="129" customFormat="1" ht="22.8">
      <c r="A34" s="96" t="s">
        <v>134</v>
      </c>
      <c r="B34" s="189">
        <v>2.222</v>
      </c>
      <c r="C34" s="189"/>
      <c r="D34" s="166"/>
      <c r="E34" s="166"/>
      <c r="F34" s="34"/>
      <c r="G34" s="16"/>
      <c r="H34" s="216" t="s">
        <v>398</v>
      </c>
      <c r="I34" s="130"/>
      <c r="K34" s="74"/>
      <c r="L34" s="74"/>
      <c r="M34" s="74"/>
      <c r="N34" s="74"/>
    </row>
    <row r="35" spans="1:14" s="129" customFormat="1">
      <c r="A35" s="87" t="s">
        <v>137</v>
      </c>
      <c r="B35" s="188">
        <v>2.23</v>
      </c>
      <c r="C35" s="188"/>
      <c r="D35" s="166"/>
      <c r="E35" s="166"/>
      <c r="F35" s="34"/>
      <c r="G35" s="16"/>
      <c r="H35" s="214"/>
      <c r="I35" s="130"/>
      <c r="K35" s="74"/>
      <c r="L35" s="74"/>
      <c r="M35" s="74"/>
      <c r="N35" s="74"/>
    </row>
    <row r="36" spans="1:14" s="129" customFormat="1">
      <c r="A36" s="96" t="s">
        <v>139</v>
      </c>
      <c r="B36" s="189">
        <v>2.2309999999999999</v>
      </c>
      <c r="C36" s="189"/>
      <c r="D36" s="166"/>
      <c r="E36" s="166"/>
      <c r="F36" s="34"/>
      <c r="G36" s="16"/>
      <c r="H36" s="214" t="s">
        <v>458</v>
      </c>
      <c r="I36" s="130"/>
      <c r="K36" s="74"/>
      <c r="L36" s="74"/>
      <c r="M36" s="74"/>
      <c r="N36" s="74"/>
    </row>
    <row r="37" spans="1:14" s="129" customFormat="1" hidden="1">
      <c r="A37" s="289" t="s">
        <v>488</v>
      </c>
      <c r="B37" s="281">
        <v>2.2400000000000002</v>
      </c>
      <c r="C37" s="281"/>
      <c r="D37" s="279"/>
      <c r="E37" s="279"/>
      <c r="F37" s="279"/>
      <c r="G37" s="279"/>
      <c r="H37" s="290"/>
      <c r="I37" s="130"/>
      <c r="K37" s="74"/>
      <c r="L37" s="74"/>
      <c r="M37" s="74"/>
      <c r="N37" s="74"/>
    </row>
    <row r="38" spans="1:14" s="129" customFormat="1" hidden="1">
      <c r="A38" s="289" t="s">
        <v>488</v>
      </c>
      <c r="B38" s="291">
        <v>2.2410000000000001</v>
      </c>
      <c r="C38" s="291"/>
      <c r="D38" s="279"/>
      <c r="E38" s="279"/>
      <c r="F38" s="279"/>
      <c r="G38" s="279"/>
      <c r="H38" s="290"/>
      <c r="I38" s="130"/>
      <c r="K38" s="74"/>
      <c r="L38" s="74"/>
      <c r="M38" s="74"/>
      <c r="N38" s="74"/>
    </row>
    <row r="39" spans="1:14" s="129" customFormat="1">
      <c r="A39" s="87" t="s">
        <v>399</v>
      </c>
      <c r="B39" s="188">
        <v>2.27</v>
      </c>
      <c r="C39" s="188"/>
      <c r="D39" s="166"/>
      <c r="E39" s="166"/>
      <c r="F39" s="34"/>
      <c r="G39" s="16"/>
      <c r="H39" s="216"/>
      <c r="I39" s="130"/>
      <c r="K39" s="74"/>
      <c r="L39" s="74"/>
      <c r="M39" s="74"/>
      <c r="N39" s="74"/>
    </row>
    <row r="40" spans="1:14" s="129" customFormat="1">
      <c r="A40" s="95" t="s">
        <v>144</v>
      </c>
      <c r="B40" s="188">
        <v>2.2999999999999998</v>
      </c>
      <c r="C40" s="193"/>
      <c r="D40" s="166"/>
      <c r="E40" s="166"/>
      <c r="F40" s="34"/>
      <c r="G40" s="16"/>
      <c r="H40" s="214"/>
      <c r="I40" s="131"/>
      <c r="K40" s="74"/>
      <c r="L40" s="74"/>
      <c r="M40" s="74"/>
      <c r="N40" s="74"/>
    </row>
    <row r="41" spans="1:14" s="129" customFormat="1" ht="22.8">
      <c r="A41" s="99" t="s">
        <v>18</v>
      </c>
      <c r="B41" s="188">
        <v>2.31</v>
      </c>
      <c r="C41" s="188"/>
      <c r="D41" s="166">
        <v>0</v>
      </c>
      <c r="E41" s="166">
        <v>2</v>
      </c>
      <c r="F41" s="34"/>
      <c r="G41" s="16"/>
      <c r="H41" s="216" t="s">
        <v>400</v>
      </c>
      <c r="I41" s="131"/>
      <c r="K41" s="74"/>
      <c r="L41" s="74"/>
      <c r="M41" s="74"/>
      <c r="N41" s="74"/>
    </row>
    <row r="42" spans="1:14" s="129" customFormat="1" ht="45.6">
      <c r="A42" s="99" t="s">
        <v>1</v>
      </c>
      <c r="B42" s="188">
        <v>2.3199999999999998</v>
      </c>
      <c r="C42" s="188"/>
      <c r="D42" s="166"/>
      <c r="E42" s="166"/>
      <c r="F42" s="34"/>
      <c r="G42" s="16"/>
      <c r="H42" s="213" t="s">
        <v>401</v>
      </c>
      <c r="I42" s="130"/>
      <c r="K42" s="74"/>
      <c r="L42" s="74"/>
      <c r="M42" s="74"/>
      <c r="N42" s="74"/>
    </row>
    <row r="43" spans="1:14" s="129" customFormat="1">
      <c r="A43" s="99" t="s">
        <v>147</v>
      </c>
      <c r="B43" s="194">
        <v>2.33</v>
      </c>
      <c r="C43" s="194"/>
      <c r="D43" s="168"/>
      <c r="E43" s="168"/>
      <c r="F43" s="33"/>
      <c r="G43" s="17"/>
      <c r="H43" s="214" t="s">
        <v>402</v>
      </c>
      <c r="I43" s="131"/>
      <c r="K43" s="74"/>
      <c r="L43" s="74"/>
      <c r="M43" s="74"/>
      <c r="N43" s="74"/>
    </row>
    <row r="44" spans="1:14" s="129" customFormat="1" hidden="1">
      <c r="A44" s="289" t="s">
        <v>488</v>
      </c>
      <c r="B44" s="255">
        <v>2.331</v>
      </c>
      <c r="C44" s="255"/>
      <c r="D44" s="276"/>
      <c r="E44" s="276"/>
      <c r="F44" s="276"/>
      <c r="G44" s="276"/>
      <c r="H44" s="290"/>
      <c r="I44" s="131"/>
      <c r="K44" s="74"/>
      <c r="L44" s="74"/>
      <c r="M44" s="74"/>
      <c r="N44" s="74"/>
    </row>
    <row r="45" spans="1:14" s="129" customFormat="1" hidden="1">
      <c r="A45" s="289" t="s">
        <v>488</v>
      </c>
      <c r="B45" s="255">
        <v>2.3319999999999999</v>
      </c>
      <c r="C45" s="255"/>
      <c r="D45" s="276"/>
      <c r="E45" s="276"/>
      <c r="F45" s="276"/>
      <c r="G45" s="276"/>
      <c r="H45" s="290"/>
      <c r="I45" s="131"/>
      <c r="K45" s="74"/>
      <c r="L45" s="74"/>
      <c r="M45" s="74"/>
      <c r="N45" s="74"/>
    </row>
    <row r="46" spans="1:14" s="129" customFormat="1" hidden="1">
      <c r="A46" s="289" t="s">
        <v>488</v>
      </c>
      <c r="B46" s="255">
        <v>2.3330000000000002</v>
      </c>
      <c r="C46" s="255"/>
      <c r="D46" s="276"/>
      <c r="E46" s="276"/>
      <c r="F46" s="276"/>
      <c r="G46" s="276"/>
      <c r="H46" s="290"/>
      <c r="I46" s="131"/>
      <c r="K46" s="74"/>
      <c r="L46" s="74"/>
      <c r="M46" s="74"/>
      <c r="N46" s="74"/>
    </row>
    <row r="47" spans="1:14" s="129" customFormat="1">
      <c r="A47" s="125" t="s">
        <v>403</v>
      </c>
      <c r="B47" s="194">
        <v>2.34</v>
      </c>
      <c r="C47" s="194"/>
      <c r="D47" s="168"/>
      <c r="E47" s="168"/>
      <c r="F47" s="33"/>
      <c r="G47" s="17"/>
      <c r="H47" s="214" t="s">
        <v>332</v>
      </c>
      <c r="I47" s="131"/>
      <c r="K47" s="74"/>
      <c r="L47" s="74"/>
      <c r="M47" s="74"/>
      <c r="N47" s="74"/>
    </row>
    <row r="48" spans="1:14" s="129" customFormat="1">
      <c r="A48" s="125" t="s">
        <v>404</v>
      </c>
      <c r="B48" s="194">
        <v>2.35</v>
      </c>
      <c r="C48" s="194"/>
      <c r="D48" s="168"/>
      <c r="E48" s="168"/>
      <c r="F48" s="33"/>
      <c r="G48" s="17"/>
      <c r="H48" s="216" t="s">
        <v>149</v>
      </c>
      <c r="I48" s="131"/>
      <c r="K48" s="74"/>
      <c r="L48" s="74"/>
      <c r="M48" s="74"/>
      <c r="N48" s="74"/>
    </row>
    <row r="49" spans="1:14" s="129" customFormat="1" ht="22.8">
      <c r="A49" s="125" t="s">
        <v>120</v>
      </c>
      <c r="B49" s="194">
        <v>2.36</v>
      </c>
      <c r="C49" s="194"/>
      <c r="D49" s="168"/>
      <c r="E49" s="168"/>
      <c r="F49" s="33"/>
      <c r="G49" s="17"/>
      <c r="H49" s="214" t="s">
        <v>222</v>
      </c>
      <c r="I49" s="131"/>
      <c r="K49" s="74"/>
      <c r="L49" s="74"/>
      <c r="M49" s="74"/>
      <c r="N49" s="74"/>
    </row>
    <row r="50" spans="1:14" s="129" customFormat="1">
      <c r="A50" s="160" t="s">
        <v>121</v>
      </c>
      <c r="B50" s="195">
        <v>2.3610000000000002</v>
      </c>
      <c r="C50" s="195"/>
      <c r="D50" s="168"/>
      <c r="E50" s="168"/>
      <c r="F50" s="33"/>
      <c r="G50" s="17"/>
      <c r="H50" s="216" t="s">
        <v>121</v>
      </c>
      <c r="I50" s="131"/>
      <c r="K50" s="74"/>
      <c r="L50" s="74"/>
      <c r="M50" s="74"/>
      <c r="N50" s="74"/>
    </row>
    <row r="51" spans="1:14" s="129" customFormat="1" ht="22.8">
      <c r="A51" s="160" t="s">
        <v>122</v>
      </c>
      <c r="B51" s="195">
        <v>2.3620000000000001</v>
      </c>
      <c r="C51" s="195"/>
      <c r="D51" s="168"/>
      <c r="E51" s="168"/>
      <c r="F51" s="33"/>
      <c r="G51" s="17"/>
      <c r="H51" s="216" t="s">
        <v>122</v>
      </c>
      <c r="I51" s="74"/>
      <c r="K51" s="74"/>
      <c r="L51" s="74"/>
      <c r="M51" s="74"/>
      <c r="N51" s="74"/>
    </row>
    <row r="52" spans="1:14" s="129" customFormat="1">
      <c r="A52" s="125" t="s">
        <v>406</v>
      </c>
      <c r="B52" s="194">
        <v>2.37</v>
      </c>
      <c r="C52" s="194"/>
      <c r="D52" s="168"/>
      <c r="E52" s="168"/>
      <c r="F52" s="33"/>
      <c r="G52" s="17"/>
      <c r="H52" s="216" t="s">
        <v>405</v>
      </c>
      <c r="I52" s="74"/>
      <c r="K52" s="74"/>
      <c r="L52" s="74"/>
      <c r="M52" s="74"/>
      <c r="N52" s="74"/>
    </row>
    <row r="53" spans="1:14" s="129" customFormat="1" ht="23.4" thickBot="1">
      <c r="A53" s="178" t="s">
        <v>152</v>
      </c>
      <c r="B53" s="184">
        <v>2.9</v>
      </c>
      <c r="C53" s="196"/>
      <c r="D53" s="170">
        <v>19</v>
      </c>
      <c r="E53" s="170">
        <v>33</v>
      </c>
      <c r="F53" s="139"/>
      <c r="G53" s="140"/>
      <c r="H53" s="218" t="s">
        <v>123</v>
      </c>
      <c r="I53" s="74"/>
      <c r="K53" s="74"/>
      <c r="L53" s="74"/>
      <c r="M53" s="74"/>
      <c r="N53" s="74"/>
    </row>
    <row r="54" spans="1:14" s="129" customFormat="1">
      <c r="A54" s="89"/>
      <c r="B54" s="185"/>
      <c r="C54" s="185"/>
      <c r="D54" s="167"/>
      <c r="E54" s="167"/>
      <c r="F54" s="32"/>
      <c r="G54" s="15"/>
      <c r="I54" s="74"/>
      <c r="K54" s="74"/>
      <c r="L54" s="74"/>
      <c r="M54" s="74"/>
      <c r="N54" s="74"/>
    </row>
    <row r="55" spans="1:14" s="129" customFormat="1" ht="13.2">
      <c r="A55" s="89"/>
      <c r="B55" s="185"/>
      <c r="C55" s="45"/>
      <c r="D55" s="167"/>
      <c r="E55" s="167"/>
      <c r="F55" s="32"/>
      <c r="G55" s="15"/>
      <c r="I55" s="74"/>
      <c r="K55" s="74"/>
      <c r="L55" s="74"/>
      <c r="M55" s="74"/>
      <c r="N55" s="74"/>
    </row>
    <row r="56" spans="1:14" s="129" customFormat="1" ht="12">
      <c r="A56" s="92" t="s">
        <v>12</v>
      </c>
      <c r="B56" s="269">
        <v>3</v>
      </c>
      <c r="C56" s="186"/>
      <c r="D56" s="313">
        <f>SUM(D88:D114)</f>
        <v>36</v>
      </c>
      <c r="E56" s="313">
        <f t="shared" ref="E56:G56" si="2">SUM(E88:E114)</f>
        <v>97</v>
      </c>
      <c r="F56" s="309">
        <f t="shared" si="2"/>
        <v>78</v>
      </c>
      <c r="G56" s="314">
        <f t="shared" si="2"/>
        <v>0</v>
      </c>
      <c r="H56" s="192"/>
      <c r="I56" s="74"/>
      <c r="K56" s="74"/>
      <c r="L56" s="74"/>
      <c r="M56" s="74"/>
      <c r="N56" s="74"/>
    </row>
    <row r="57" spans="1:14" s="129" customFormat="1" ht="34.200000000000003">
      <c r="A57" s="299" t="s">
        <v>162</v>
      </c>
      <c r="B57" s="270">
        <v>3.1</v>
      </c>
      <c r="C57" s="258"/>
      <c r="D57" s="259"/>
      <c r="E57" s="259"/>
      <c r="F57" s="259"/>
      <c r="G57" s="259"/>
      <c r="H57" s="260" t="s">
        <v>407</v>
      </c>
      <c r="I57" s="74"/>
      <c r="K57" s="74"/>
      <c r="L57" s="74"/>
      <c r="M57" s="74"/>
      <c r="N57" s="74"/>
    </row>
    <row r="58" spans="1:14" s="129" customFormat="1" hidden="1">
      <c r="A58" s="289" t="s">
        <v>488</v>
      </c>
      <c r="B58" s="253">
        <v>3.11</v>
      </c>
      <c r="C58" s="253"/>
      <c r="D58" s="259"/>
      <c r="E58" s="259"/>
      <c r="F58" s="259"/>
      <c r="G58" s="259"/>
      <c r="H58" s="260"/>
      <c r="I58" s="74"/>
      <c r="K58" s="74"/>
      <c r="L58" s="74"/>
      <c r="M58" s="74"/>
      <c r="N58" s="74"/>
    </row>
    <row r="59" spans="1:14" s="129" customFormat="1" hidden="1">
      <c r="A59" s="289" t="s">
        <v>488</v>
      </c>
      <c r="B59" s="254">
        <v>3.12</v>
      </c>
      <c r="C59" s="254"/>
      <c r="D59" s="259"/>
      <c r="E59" s="259"/>
      <c r="F59" s="259"/>
      <c r="G59" s="259"/>
      <c r="H59" s="260"/>
      <c r="I59" s="74"/>
      <c r="K59" s="74"/>
      <c r="L59" s="74"/>
      <c r="M59" s="74"/>
      <c r="N59" s="74"/>
    </row>
    <row r="60" spans="1:14" s="129" customFormat="1" hidden="1">
      <c r="A60" s="289" t="s">
        <v>488</v>
      </c>
      <c r="B60" s="255">
        <v>3.121</v>
      </c>
      <c r="C60" s="255"/>
      <c r="D60" s="259"/>
      <c r="E60" s="259"/>
      <c r="F60" s="259"/>
      <c r="G60" s="259"/>
      <c r="H60" s="260"/>
      <c r="I60" s="74"/>
      <c r="K60" s="74"/>
      <c r="L60" s="74"/>
      <c r="M60" s="74"/>
      <c r="N60" s="74"/>
    </row>
    <row r="61" spans="1:14" s="129" customFormat="1" hidden="1">
      <c r="A61" s="289" t="s">
        <v>488</v>
      </c>
      <c r="B61" s="255">
        <v>3.1219999999999999</v>
      </c>
      <c r="C61" s="255"/>
      <c r="D61" s="259"/>
      <c r="E61" s="259"/>
      <c r="F61" s="259"/>
      <c r="G61" s="259"/>
      <c r="H61" s="260"/>
      <c r="I61" s="74"/>
      <c r="K61" s="74"/>
      <c r="L61" s="74"/>
      <c r="M61" s="74"/>
      <c r="N61" s="74"/>
    </row>
    <row r="62" spans="1:14" s="129" customFormat="1" hidden="1">
      <c r="A62" s="289" t="s">
        <v>488</v>
      </c>
      <c r="B62" s="255">
        <v>3.1230000000000002</v>
      </c>
      <c r="C62" s="255"/>
      <c r="D62" s="259"/>
      <c r="E62" s="259"/>
      <c r="F62" s="259"/>
      <c r="G62" s="259"/>
      <c r="H62" s="260"/>
      <c r="I62" s="74"/>
      <c r="K62" s="74"/>
      <c r="L62" s="74"/>
      <c r="M62" s="74"/>
      <c r="N62" s="74"/>
    </row>
    <row r="63" spans="1:14" s="129" customFormat="1" hidden="1">
      <c r="A63" s="289" t="s">
        <v>488</v>
      </c>
      <c r="B63" s="255">
        <v>3.1240000000000001</v>
      </c>
      <c r="C63" s="255"/>
      <c r="D63" s="259"/>
      <c r="E63" s="259"/>
      <c r="F63" s="259"/>
      <c r="G63" s="259"/>
      <c r="H63" s="260"/>
      <c r="I63" s="74"/>
      <c r="K63" s="74"/>
      <c r="L63" s="74"/>
      <c r="M63" s="74"/>
      <c r="N63" s="74"/>
    </row>
    <row r="64" spans="1:14" s="129" customFormat="1" hidden="1">
      <c r="A64" s="289" t="s">
        <v>488</v>
      </c>
      <c r="B64" s="255">
        <v>3.125</v>
      </c>
      <c r="C64" s="255"/>
      <c r="D64" s="259"/>
      <c r="E64" s="259"/>
      <c r="F64" s="259"/>
      <c r="G64" s="259"/>
      <c r="H64" s="260"/>
      <c r="I64" s="74"/>
      <c r="K64" s="74"/>
      <c r="L64" s="74"/>
      <c r="M64" s="74"/>
      <c r="N64" s="74"/>
    </row>
    <row r="65" spans="1:14" s="129" customFormat="1" hidden="1">
      <c r="A65" s="289" t="s">
        <v>488</v>
      </c>
      <c r="B65" s="256">
        <v>3.1251000000000002</v>
      </c>
      <c r="C65" s="256"/>
      <c r="D65" s="259"/>
      <c r="E65" s="259"/>
      <c r="F65" s="259"/>
      <c r="G65" s="259"/>
      <c r="H65" s="260"/>
      <c r="I65" s="74"/>
      <c r="K65" s="74"/>
      <c r="L65" s="74"/>
      <c r="M65" s="74"/>
      <c r="N65" s="74"/>
    </row>
    <row r="66" spans="1:14" s="129" customFormat="1" hidden="1">
      <c r="A66" s="289" t="s">
        <v>488</v>
      </c>
      <c r="B66" s="256">
        <v>3.1252</v>
      </c>
      <c r="C66" s="256"/>
      <c r="D66" s="259"/>
      <c r="E66" s="259"/>
      <c r="F66" s="259"/>
      <c r="G66" s="259"/>
      <c r="H66" s="260"/>
      <c r="I66" s="74"/>
      <c r="K66" s="74"/>
      <c r="L66" s="74"/>
      <c r="M66" s="74"/>
      <c r="N66" s="74"/>
    </row>
    <row r="67" spans="1:14" s="129" customFormat="1" hidden="1">
      <c r="A67" s="289" t="s">
        <v>488</v>
      </c>
      <c r="B67" s="256">
        <v>3.1253000000000002</v>
      </c>
      <c r="C67" s="256"/>
      <c r="D67" s="259"/>
      <c r="E67" s="259"/>
      <c r="F67" s="259"/>
      <c r="G67" s="259"/>
      <c r="H67" s="260"/>
      <c r="I67" s="74"/>
      <c r="K67" s="74"/>
      <c r="L67" s="74"/>
      <c r="M67" s="74"/>
      <c r="N67" s="74"/>
    </row>
    <row r="68" spans="1:14" s="129" customFormat="1" hidden="1">
      <c r="A68" s="289" t="s">
        <v>488</v>
      </c>
      <c r="B68" s="256">
        <v>3.1254</v>
      </c>
      <c r="C68" s="256"/>
      <c r="D68" s="259"/>
      <c r="E68" s="259"/>
      <c r="F68" s="259"/>
      <c r="G68" s="259"/>
      <c r="H68" s="260"/>
      <c r="I68" s="74"/>
      <c r="K68" s="74"/>
      <c r="L68" s="74"/>
      <c r="M68" s="74"/>
      <c r="N68" s="74"/>
    </row>
    <row r="69" spans="1:14" s="129" customFormat="1" hidden="1">
      <c r="A69" s="289" t="s">
        <v>488</v>
      </c>
      <c r="B69" s="256">
        <v>3.1255000000000002</v>
      </c>
      <c r="C69" s="256"/>
      <c r="D69" s="259"/>
      <c r="E69" s="259"/>
      <c r="F69" s="259"/>
      <c r="G69" s="259"/>
      <c r="H69" s="260"/>
      <c r="I69" s="74"/>
      <c r="K69" s="74"/>
      <c r="L69" s="74"/>
      <c r="M69" s="74"/>
      <c r="N69" s="74"/>
    </row>
    <row r="70" spans="1:14" s="129" customFormat="1" hidden="1">
      <c r="A70" s="289" t="s">
        <v>488</v>
      </c>
      <c r="B70" s="255">
        <v>3.1259999999999999</v>
      </c>
      <c r="C70" s="255"/>
      <c r="D70" s="259"/>
      <c r="E70" s="259"/>
      <c r="F70" s="259"/>
      <c r="G70" s="259"/>
      <c r="H70" s="260"/>
      <c r="I70" s="74"/>
      <c r="K70" s="74"/>
      <c r="L70" s="74"/>
      <c r="M70" s="74"/>
      <c r="N70" s="74"/>
    </row>
    <row r="71" spans="1:14" s="129" customFormat="1" hidden="1">
      <c r="A71" s="289" t="s">
        <v>488</v>
      </c>
      <c r="B71" s="256">
        <v>3.1261000000000001</v>
      </c>
      <c r="C71" s="256"/>
      <c r="D71" s="259"/>
      <c r="E71" s="259"/>
      <c r="F71" s="259"/>
      <c r="G71" s="259"/>
      <c r="H71" s="260"/>
      <c r="I71" s="74"/>
      <c r="K71" s="74"/>
      <c r="L71" s="74"/>
      <c r="M71" s="74"/>
      <c r="N71" s="74"/>
    </row>
    <row r="72" spans="1:14" s="129" customFormat="1" hidden="1">
      <c r="A72" s="289" t="s">
        <v>488</v>
      </c>
      <c r="B72" s="256">
        <v>3.1261999999999999</v>
      </c>
      <c r="C72" s="256"/>
      <c r="D72" s="259"/>
      <c r="E72" s="259"/>
      <c r="F72" s="259"/>
      <c r="G72" s="259"/>
      <c r="H72" s="260"/>
      <c r="I72" s="74"/>
      <c r="K72" s="74"/>
      <c r="L72" s="74"/>
      <c r="M72" s="74"/>
      <c r="N72" s="74"/>
    </row>
    <row r="73" spans="1:14" s="129" customFormat="1" hidden="1">
      <c r="A73" s="289" t="s">
        <v>488</v>
      </c>
      <c r="B73" s="256">
        <v>3.1263000000000001</v>
      </c>
      <c r="C73" s="256"/>
      <c r="D73" s="259"/>
      <c r="E73" s="259"/>
      <c r="F73" s="259"/>
      <c r="G73" s="259"/>
      <c r="H73" s="260"/>
      <c r="I73" s="74"/>
      <c r="K73" s="74"/>
      <c r="L73" s="74"/>
      <c r="M73" s="74"/>
      <c r="N73" s="74"/>
    </row>
    <row r="74" spans="1:14" s="129" customFormat="1" hidden="1">
      <c r="A74" s="289" t="s">
        <v>488</v>
      </c>
      <c r="B74" s="254">
        <v>3.13</v>
      </c>
      <c r="C74" s="254"/>
      <c r="D74" s="259"/>
      <c r="E74" s="259"/>
      <c r="F74" s="259"/>
      <c r="G74" s="259"/>
      <c r="H74" s="260"/>
      <c r="I74" s="74"/>
      <c r="K74" s="74"/>
      <c r="L74" s="74"/>
      <c r="M74" s="74"/>
      <c r="N74" s="74"/>
    </row>
    <row r="75" spans="1:14" s="129" customFormat="1" hidden="1">
      <c r="A75" s="289" t="s">
        <v>488</v>
      </c>
      <c r="B75" s="255">
        <v>3.1309999999999998</v>
      </c>
      <c r="C75" s="255"/>
      <c r="D75" s="259"/>
      <c r="E75" s="259"/>
      <c r="F75" s="259"/>
      <c r="G75" s="259"/>
      <c r="H75" s="260"/>
      <c r="I75" s="74"/>
      <c r="K75" s="74"/>
      <c r="L75" s="74"/>
      <c r="M75" s="74"/>
      <c r="N75" s="74"/>
    </row>
    <row r="76" spans="1:14" s="129" customFormat="1" hidden="1">
      <c r="A76" s="289" t="s">
        <v>488</v>
      </c>
      <c r="B76" s="255">
        <v>3.1320000000000001</v>
      </c>
      <c r="C76" s="255"/>
      <c r="D76" s="259"/>
      <c r="E76" s="259"/>
      <c r="F76" s="259"/>
      <c r="G76" s="259"/>
      <c r="H76" s="260"/>
      <c r="I76" s="74"/>
      <c r="K76" s="74"/>
      <c r="L76" s="74"/>
      <c r="M76" s="74"/>
      <c r="N76" s="74"/>
    </row>
    <row r="77" spans="1:14" s="129" customFormat="1" hidden="1">
      <c r="A77" s="289" t="s">
        <v>488</v>
      </c>
      <c r="B77" s="255">
        <v>3.133</v>
      </c>
      <c r="C77" s="255"/>
      <c r="D77" s="259"/>
      <c r="E77" s="259"/>
      <c r="F77" s="259"/>
      <c r="G77" s="259"/>
      <c r="H77" s="260"/>
      <c r="I77" s="74"/>
      <c r="K77" s="74"/>
      <c r="L77" s="74"/>
      <c r="M77" s="74"/>
      <c r="N77" s="74"/>
    </row>
    <row r="78" spans="1:14" s="129" customFormat="1" hidden="1">
      <c r="A78" s="289" t="s">
        <v>488</v>
      </c>
      <c r="B78" s="255">
        <v>3.1339999999999999</v>
      </c>
      <c r="C78" s="255"/>
      <c r="D78" s="259"/>
      <c r="E78" s="259"/>
      <c r="F78" s="259"/>
      <c r="G78" s="259"/>
      <c r="H78" s="260"/>
      <c r="I78" s="74"/>
      <c r="K78" s="74"/>
      <c r="L78" s="74"/>
      <c r="M78" s="74"/>
      <c r="N78" s="74"/>
    </row>
    <row r="79" spans="1:14" s="129" customFormat="1" hidden="1">
      <c r="A79" s="289" t="s">
        <v>488</v>
      </c>
      <c r="B79" s="255">
        <v>3.1349999999999998</v>
      </c>
      <c r="C79" s="255"/>
      <c r="D79" s="259"/>
      <c r="E79" s="259"/>
      <c r="F79" s="259"/>
      <c r="G79" s="259"/>
      <c r="H79" s="260"/>
      <c r="I79" s="74"/>
      <c r="K79" s="74"/>
      <c r="L79" s="74"/>
      <c r="M79" s="74"/>
      <c r="N79" s="74"/>
    </row>
    <row r="80" spans="1:14" s="129" customFormat="1" hidden="1">
      <c r="A80" s="289" t="s">
        <v>488</v>
      </c>
      <c r="B80" s="255">
        <v>3.1360000000000001</v>
      </c>
      <c r="C80" s="255"/>
      <c r="D80" s="259"/>
      <c r="E80" s="259"/>
      <c r="F80" s="259"/>
      <c r="G80" s="259"/>
      <c r="H80" s="260"/>
      <c r="I80" s="74"/>
      <c r="K80" s="74"/>
      <c r="L80" s="74"/>
      <c r="M80" s="74"/>
      <c r="N80" s="74"/>
    </row>
    <row r="81" spans="1:14" s="129" customFormat="1" hidden="1">
      <c r="A81" s="289" t="s">
        <v>488</v>
      </c>
      <c r="B81" s="254">
        <v>3.14</v>
      </c>
      <c r="C81" s="254"/>
      <c r="D81" s="259"/>
      <c r="E81" s="259"/>
      <c r="F81" s="259"/>
      <c r="G81" s="259"/>
      <c r="H81" s="260"/>
      <c r="I81" s="74"/>
      <c r="K81" s="74"/>
      <c r="L81" s="74"/>
      <c r="M81" s="74"/>
      <c r="N81" s="74"/>
    </row>
    <row r="82" spans="1:14" s="129" customFormat="1" hidden="1">
      <c r="A82" s="289" t="s">
        <v>488</v>
      </c>
      <c r="B82" s="254">
        <v>3.17</v>
      </c>
      <c r="C82" s="254"/>
      <c r="D82" s="259"/>
      <c r="E82" s="259"/>
      <c r="F82" s="259"/>
      <c r="G82" s="259"/>
      <c r="H82" s="260"/>
      <c r="I82" s="74"/>
      <c r="K82" s="74"/>
      <c r="L82" s="74"/>
      <c r="M82" s="74"/>
      <c r="N82" s="74"/>
    </row>
    <row r="83" spans="1:14" s="129" customFormat="1" hidden="1">
      <c r="A83" s="289" t="s">
        <v>488</v>
      </c>
      <c r="B83" s="254">
        <v>3.18</v>
      </c>
      <c r="C83" s="254"/>
      <c r="D83" s="259"/>
      <c r="E83" s="259"/>
      <c r="F83" s="259"/>
      <c r="G83" s="259"/>
      <c r="H83" s="260"/>
      <c r="I83" s="74"/>
      <c r="K83" s="74"/>
      <c r="L83" s="74"/>
      <c r="M83" s="74"/>
      <c r="N83" s="74"/>
    </row>
    <row r="84" spans="1:14" s="129" customFormat="1" hidden="1">
      <c r="A84" s="289" t="s">
        <v>488</v>
      </c>
      <c r="B84" s="254">
        <v>3.19</v>
      </c>
      <c r="C84" s="254"/>
      <c r="D84" s="259"/>
      <c r="E84" s="259"/>
      <c r="F84" s="259"/>
      <c r="G84" s="259"/>
      <c r="H84" s="260"/>
      <c r="I84" s="74"/>
      <c r="K84" s="74"/>
      <c r="L84" s="74"/>
      <c r="M84" s="74"/>
      <c r="N84" s="74"/>
    </row>
    <row r="85" spans="1:14" s="129" customFormat="1" hidden="1">
      <c r="A85" s="289" t="s">
        <v>488</v>
      </c>
      <c r="B85" s="255">
        <v>3.1909999999999998</v>
      </c>
      <c r="C85" s="255"/>
      <c r="D85" s="259"/>
      <c r="E85" s="259"/>
      <c r="F85" s="259"/>
      <c r="G85" s="259"/>
      <c r="H85" s="260"/>
      <c r="I85" s="74"/>
      <c r="K85" s="74"/>
      <c r="L85" s="74"/>
      <c r="M85" s="74"/>
      <c r="N85" s="74"/>
    </row>
    <row r="86" spans="1:14" s="129" customFormat="1" hidden="1">
      <c r="A86" s="289" t="s">
        <v>488</v>
      </c>
      <c r="B86" s="255">
        <v>3.1920000000000002</v>
      </c>
      <c r="C86" s="255"/>
      <c r="D86" s="259"/>
      <c r="E86" s="259"/>
      <c r="F86" s="259"/>
      <c r="G86" s="259"/>
      <c r="H86" s="260"/>
      <c r="I86" s="74"/>
      <c r="K86" s="74"/>
      <c r="L86" s="74"/>
      <c r="M86" s="74"/>
      <c r="N86" s="74"/>
    </row>
    <row r="87" spans="1:14" s="129" customFormat="1" hidden="1">
      <c r="A87" s="289" t="s">
        <v>488</v>
      </c>
      <c r="B87" s="255">
        <v>3.1989999999999998</v>
      </c>
      <c r="C87" s="255"/>
      <c r="D87" s="259"/>
      <c r="E87" s="259"/>
      <c r="F87" s="259"/>
      <c r="G87" s="259"/>
      <c r="H87" s="260"/>
      <c r="I87" s="74"/>
      <c r="K87" s="74"/>
      <c r="L87" s="74"/>
      <c r="M87" s="74"/>
      <c r="N87" s="74"/>
    </row>
    <row r="88" spans="1:14" s="129" customFormat="1" ht="34.200000000000003">
      <c r="A88" s="100" t="s">
        <v>163</v>
      </c>
      <c r="B88" s="194">
        <v>3.2</v>
      </c>
      <c r="C88" s="187"/>
      <c r="D88" s="168"/>
      <c r="E88" s="168"/>
      <c r="F88" s="33"/>
      <c r="G88" s="17"/>
      <c r="H88" s="219" t="s">
        <v>153</v>
      </c>
      <c r="I88" s="74"/>
      <c r="K88" s="74"/>
      <c r="L88" s="74"/>
      <c r="M88" s="74"/>
      <c r="N88" s="74"/>
    </row>
    <row r="89" spans="1:14" s="129" customFormat="1">
      <c r="A89" s="125" t="s">
        <v>154</v>
      </c>
      <c r="B89" s="194">
        <v>3.21</v>
      </c>
      <c r="C89" s="194"/>
      <c r="D89" s="168">
        <v>36</v>
      </c>
      <c r="E89" s="168">
        <v>97</v>
      </c>
      <c r="F89" s="33"/>
      <c r="G89" s="17"/>
      <c r="H89" s="190"/>
      <c r="I89" s="74"/>
      <c r="K89" s="74"/>
      <c r="L89" s="74"/>
      <c r="M89" s="74"/>
      <c r="N89" s="74"/>
    </row>
    <row r="90" spans="1:14" s="129" customFormat="1">
      <c r="A90" s="133" t="s">
        <v>166</v>
      </c>
      <c r="B90" s="195">
        <v>3.2109999999999999</v>
      </c>
      <c r="C90" s="195"/>
      <c r="D90" s="168"/>
      <c r="E90" s="168"/>
      <c r="F90" s="33"/>
      <c r="G90" s="17"/>
      <c r="H90" s="220" t="s">
        <v>164</v>
      </c>
      <c r="I90" s="74"/>
      <c r="K90" s="74"/>
      <c r="L90" s="74"/>
      <c r="M90" s="74"/>
      <c r="N90" s="74"/>
    </row>
    <row r="91" spans="1:14" s="129" customFormat="1" ht="22.8">
      <c r="A91" s="133" t="s">
        <v>429</v>
      </c>
      <c r="B91" s="195">
        <v>3.2120000000000002</v>
      </c>
      <c r="C91" s="195"/>
      <c r="D91" s="168"/>
      <c r="E91" s="168"/>
      <c r="F91" s="33"/>
      <c r="G91" s="17"/>
      <c r="H91" s="220" t="s">
        <v>165</v>
      </c>
      <c r="I91" s="74"/>
      <c r="K91" s="74"/>
      <c r="L91" s="74"/>
      <c r="M91" s="74"/>
      <c r="N91" s="74"/>
    </row>
    <row r="92" spans="1:14" s="129" customFormat="1">
      <c r="A92" s="133" t="s">
        <v>167</v>
      </c>
      <c r="B92" s="195">
        <v>3.2130000000000001</v>
      </c>
      <c r="C92" s="195"/>
      <c r="D92" s="168"/>
      <c r="E92" s="168"/>
      <c r="F92" s="33"/>
      <c r="G92" s="17"/>
      <c r="H92" s="220" t="s">
        <v>430</v>
      </c>
      <c r="I92" s="74"/>
      <c r="K92" s="74"/>
      <c r="L92" s="74"/>
      <c r="M92" s="74"/>
      <c r="N92" s="74"/>
    </row>
    <row r="93" spans="1:14" s="129" customFormat="1" ht="34.200000000000003">
      <c r="A93" s="133" t="s">
        <v>432</v>
      </c>
      <c r="B93" s="195">
        <v>3.214</v>
      </c>
      <c r="C93" s="195"/>
      <c r="D93" s="168"/>
      <c r="E93" s="168"/>
      <c r="F93" s="33"/>
      <c r="G93" s="17"/>
      <c r="H93" s="220" t="s">
        <v>408</v>
      </c>
      <c r="I93" s="74"/>
      <c r="K93" s="74"/>
      <c r="L93" s="74"/>
      <c r="M93" s="74"/>
      <c r="N93" s="74"/>
    </row>
    <row r="94" spans="1:14" s="129" customFormat="1">
      <c r="A94" s="133" t="s">
        <v>169</v>
      </c>
      <c r="B94" s="195">
        <v>3.2149999999999999</v>
      </c>
      <c r="C94" s="195"/>
      <c r="D94" s="168"/>
      <c r="E94" s="168"/>
      <c r="F94" s="33"/>
      <c r="G94" s="17"/>
      <c r="H94" s="220" t="s">
        <v>171</v>
      </c>
      <c r="I94" s="74"/>
      <c r="K94" s="74"/>
      <c r="L94" s="74"/>
      <c r="M94" s="74"/>
      <c r="N94" s="74"/>
    </row>
    <row r="95" spans="1:14">
      <c r="A95" s="150" t="s">
        <v>170</v>
      </c>
      <c r="B95" s="197">
        <v>3.2151000000000001</v>
      </c>
      <c r="C95" s="197"/>
      <c r="D95" s="168"/>
      <c r="E95" s="168"/>
      <c r="F95" s="33"/>
      <c r="G95" s="17"/>
      <c r="H95" s="220" t="s">
        <v>173</v>
      </c>
    </row>
    <row r="96" spans="1:14">
      <c r="A96" s="150" t="s">
        <v>172</v>
      </c>
      <c r="B96" s="197">
        <v>3.2151999999999998</v>
      </c>
      <c r="C96" s="197"/>
      <c r="D96" s="168"/>
      <c r="E96" s="168"/>
      <c r="F96" s="33"/>
      <c r="G96" s="17"/>
      <c r="H96" s="220" t="s">
        <v>174</v>
      </c>
    </row>
    <row r="97" spans="1:8" ht="45.6">
      <c r="A97" s="150" t="s">
        <v>176</v>
      </c>
      <c r="B97" s="197">
        <v>3.2153</v>
      </c>
      <c r="C97" s="197"/>
      <c r="D97" s="168"/>
      <c r="E97" s="168"/>
      <c r="F97" s="33"/>
      <c r="G97" s="17"/>
      <c r="H97" s="220" t="s">
        <v>433</v>
      </c>
    </row>
    <row r="98" spans="1:8" ht="57">
      <c r="A98" s="150" t="s">
        <v>178</v>
      </c>
      <c r="B98" s="197">
        <v>3.2153999999999998</v>
      </c>
      <c r="C98" s="197"/>
      <c r="D98" s="168"/>
      <c r="E98" s="168"/>
      <c r="F98" s="33"/>
      <c r="G98" s="17"/>
      <c r="H98" s="221" t="s">
        <v>409</v>
      </c>
    </row>
    <row r="99" spans="1:8" ht="45.6">
      <c r="A99" s="150" t="s">
        <v>180</v>
      </c>
      <c r="B99" s="197">
        <v>3.2155</v>
      </c>
      <c r="C99" s="197"/>
      <c r="D99" s="168"/>
      <c r="E99" s="168"/>
      <c r="F99" s="33"/>
      <c r="G99" s="17"/>
      <c r="H99" s="213" t="s">
        <v>410</v>
      </c>
    </row>
    <row r="100" spans="1:8" ht="68.400000000000006">
      <c r="A100" s="150" t="s">
        <v>182</v>
      </c>
      <c r="B100" s="197">
        <v>3.2155999999999998</v>
      </c>
      <c r="C100" s="197"/>
      <c r="D100" s="168"/>
      <c r="E100" s="168"/>
      <c r="F100" s="33"/>
      <c r="G100" s="17"/>
      <c r="H100" s="220" t="s">
        <v>411</v>
      </c>
    </row>
    <row r="101" spans="1:8">
      <c r="A101" s="133" t="s">
        <v>184</v>
      </c>
      <c r="B101" s="195">
        <v>3.2160000000000002</v>
      </c>
      <c r="C101" s="195"/>
      <c r="D101" s="168"/>
      <c r="E101" s="168"/>
      <c r="F101" s="33"/>
      <c r="G101" s="17"/>
      <c r="H101" s="220" t="s">
        <v>412</v>
      </c>
    </row>
    <row r="102" spans="1:8" ht="22.8">
      <c r="A102" s="133" t="s">
        <v>187</v>
      </c>
      <c r="B102" s="195">
        <v>3.2170000000000001</v>
      </c>
      <c r="C102" s="195"/>
      <c r="D102" s="168"/>
      <c r="E102" s="168"/>
      <c r="F102" s="33"/>
      <c r="G102" s="17"/>
      <c r="H102" s="220" t="s">
        <v>185</v>
      </c>
    </row>
    <row r="103" spans="1:8">
      <c r="A103" s="133" t="s">
        <v>186</v>
      </c>
      <c r="B103" s="195">
        <v>3.218</v>
      </c>
      <c r="C103" s="195"/>
      <c r="D103" s="168"/>
      <c r="E103" s="168"/>
      <c r="F103" s="33"/>
      <c r="G103" s="17"/>
      <c r="H103" s="192" t="s">
        <v>188</v>
      </c>
    </row>
    <row r="104" spans="1:8">
      <c r="A104" s="133" t="s">
        <v>193</v>
      </c>
      <c r="B104" s="195">
        <v>3.2189999999999999</v>
      </c>
      <c r="C104" s="195"/>
      <c r="D104" s="168"/>
      <c r="E104" s="168"/>
      <c r="F104" s="33"/>
      <c r="G104" s="17"/>
      <c r="H104" s="222" t="s">
        <v>189</v>
      </c>
    </row>
    <row r="105" spans="1:8">
      <c r="A105" s="150" t="s">
        <v>194</v>
      </c>
      <c r="B105" s="197">
        <v>3.2191000000000001</v>
      </c>
      <c r="C105" s="197"/>
      <c r="D105" s="168"/>
      <c r="E105" s="168"/>
      <c r="F105" s="33"/>
      <c r="G105" s="17"/>
      <c r="H105" s="222" t="s">
        <v>200</v>
      </c>
    </row>
    <row r="106" spans="1:8">
      <c r="A106" s="150" t="s">
        <v>195</v>
      </c>
      <c r="B106" s="197">
        <v>3.2191999999999998</v>
      </c>
      <c r="C106" s="197"/>
      <c r="D106" s="168"/>
      <c r="E106" s="168"/>
      <c r="F106" s="33"/>
      <c r="G106" s="17"/>
      <c r="H106" s="222" t="s">
        <v>201</v>
      </c>
    </row>
    <row r="107" spans="1:8">
      <c r="A107" s="150" t="s">
        <v>196</v>
      </c>
      <c r="B107" s="197">
        <v>3.2193000000000001</v>
      </c>
      <c r="C107" s="197"/>
      <c r="D107" s="168"/>
      <c r="E107" s="168"/>
      <c r="F107" s="33"/>
      <c r="G107" s="17"/>
      <c r="H107" s="222" t="s">
        <v>190</v>
      </c>
    </row>
    <row r="108" spans="1:8">
      <c r="A108" s="150" t="s">
        <v>197</v>
      </c>
      <c r="B108" s="197">
        <v>3.2193999999999998</v>
      </c>
      <c r="C108" s="197"/>
      <c r="D108" s="168"/>
      <c r="E108" s="168"/>
      <c r="F108" s="33"/>
      <c r="G108" s="17"/>
      <c r="H108" s="222" t="s">
        <v>202</v>
      </c>
    </row>
    <row r="109" spans="1:8">
      <c r="A109" s="150" t="s">
        <v>198</v>
      </c>
      <c r="B109" s="197">
        <v>3.2195</v>
      </c>
      <c r="C109" s="197"/>
      <c r="D109" s="168"/>
      <c r="E109" s="168"/>
      <c r="F109" s="33"/>
      <c r="G109" s="17"/>
      <c r="H109" s="222" t="s">
        <v>191</v>
      </c>
    </row>
    <row r="110" spans="1:8">
      <c r="A110" s="150" t="s">
        <v>199</v>
      </c>
      <c r="B110" s="197">
        <v>3.2195999999999998</v>
      </c>
      <c r="C110" s="197"/>
      <c r="D110" s="168"/>
      <c r="E110" s="168"/>
      <c r="F110" s="33"/>
      <c r="G110" s="17"/>
      <c r="H110" s="222" t="s">
        <v>192</v>
      </c>
    </row>
    <row r="111" spans="1:8">
      <c r="A111" s="125" t="s">
        <v>417</v>
      </c>
      <c r="B111" s="194">
        <v>3.22</v>
      </c>
      <c r="C111" s="194"/>
      <c r="D111" s="168"/>
      <c r="E111" s="168"/>
      <c r="F111" s="33"/>
      <c r="G111" s="17"/>
      <c r="H111" s="222" t="s">
        <v>155</v>
      </c>
    </row>
    <row r="112" spans="1:8" ht="114">
      <c r="A112" s="125" t="s">
        <v>83</v>
      </c>
      <c r="B112" s="194">
        <v>3.23</v>
      </c>
      <c r="C112" s="194"/>
      <c r="D112" s="168"/>
      <c r="E112" s="168"/>
      <c r="F112" s="33"/>
      <c r="G112" s="17"/>
      <c r="H112" s="221" t="s">
        <v>156</v>
      </c>
    </row>
    <row r="113" spans="1:8" ht="57">
      <c r="A113" s="126" t="s">
        <v>205</v>
      </c>
      <c r="B113" s="194">
        <v>3.9</v>
      </c>
      <c r="C113" s="187"/>
      <c r="D113" s="168"/>
      <c r="E113" s="168"/>
      <c r="F113" s="33">
        <v>78</v>
      </c>
      <c r="G113" s="17"/>
      <c r="H113" s="219" t="s">
        <v>204</v>
      </c>
    </row>
    <row r="114" spans="1:8" ht="12" thickBot="1">
      <c r="A114" s="201" t="s">
        <v>206</v>
      </c>
      <c r="B114" s="184">
        <v>3.91</v>
      </c>
      <c r="C114" s="184"/>
      <c r="D114" s="170"/>
      <c r="E114" s="170"/>
      <c r="F114" s="139"/>
      <c r="G114" s="140"/>
      <c r="H114" s="184" t="s">
        <v>157</v>
      </c>
    </row>
    <row r="115" spans="1:8" ht="13.2">
      <c r="A115" s="134"/>
      <c r="B115" s="198"/>
      <c r="C115" s="45"/>
      <c r="D115" s="167"/>
      <c r="E115" s="167"/>
      <c r="F115" s="32"/>
      <c r="G115" s="15"/>
      <c r="H115" s="199"/>
    </row>
    <row r="116" spans="1:8" ht="13.2">
      <c r="A116" s="134"/>
      <c r="B116" s="198"/>
      <c r="C116" s="45"/>
      <c r="D116" s="167"/>
      <c r="E116" s="167"/>
      <c r="F116" s="32"/>
      <c r="G116" s="15"/>
      <c r="H116" s="199"/>
    </row>
    <row r="117" spans="1:8" ht="12">
      <c r="A117" s="101" t="s">
        <v>13</v>
      </c>
      <c r="B117" s="269">
        <v>4</v>
      </c>
      <c r="C117" s="185"/>
      <c r="D117" s="313">
        <f>SUM(D118:D119,D149:D151)</f>
        <v>238</v>
      </c>
      <c r="E117" s="313">
        <f t="shared" ref="E117:G117" si="3">SUM(E118:E119,E149:E151)</f>
        <v>168</v>
      </c>
      <c r="F117" s="309">
        <f t="shared" si="3"/>
        <v>50</v>
      </c>
      <c r="G117" s="314">
        <f t="shared" si="3"/>
        <v>0</v>
      </c>
      <c r="H117" s="223"/>
    </row>
    <row r="118" spans="1:8">
      <c r="A118" s="102" t="s">
        <v>208</v>
      </c>
      <c r="B118" s="188">
        <v>4.0999999999999996</v>
      </c>
      <c r="C118" s="193"/>
      <c r="D118" s="166">
        <v>189</v>
      </c>
      <c r="E118" s="166">
        <v>143</v>
      </c>
      <c r="F118" s="34">
        <v>50</v>
      </c>
      <c r="G118" s="16"/>
      <c r="H118" s="216" t="s">
        <v>413</v>
      </c>
    </row>
    <row r="119" spans="1:8">
      <c r="A119" s="135" t="s">
        <v>211</v>
      </c>
      <c r="B119" s="192">
        <v>4.1100000000000003</v>
      </c>
      <c r="C119" s="192"/>
      <c r="D119" s="165"/>
      <c r="E119" s="165"/>
      <c r="F119" s="31"/>
      <c r="G119" s="14"/>
      <c r="H119" s="224" t="s">
        <v>414</v>
      </c>
    </row>
    <row r="120" spans="1:8" hidden="1">
      <c r="A120" s="289" t="s">
        <v>488</v>
      </c>
      <c r="B120" s="265">
        <v>4.2</v>
      </c>
      <c r="C120" s="262"/>
      <c r="D120" s="263"/>
      <c r="E120" s="263"/>
      <c r="F120" s="263"/>
      <c r="G120" s="263"/>
      <c r="H120" s="264"/>
    </row>
    <row r="121" spans="1:8" hidden="1">
      <c r="A121" s="289" t="s">
        <v>488</v>
      </c>
      <c r="B121" s="265">
        <v>4.3</v>
      </c>
      <c r="C121" s="262"/>
      <c r="D121" s="263"/>
      <c r="E121" s="263"/>
      <c r="F121" s="263"/>
      <c r="G121" s="263"/>
      <c r="H121" s="264"/>
    </row>
    <row r="122" spans="1:8" hidden="1">
      <c r="A122" s="289" t="s">
        <v>488</v>
      </c>
      <c r="B122" s="265">
        <v>4.3099999999999996</v>
      </c>
      <c r="C122" s="265"/>
      <c r="D122" s="263"/>
      <c r="E122" s="263"/>
      <c r="F122" s="263"/>
      <c r="G122" s="263"/>
      <c r="H122" s="264"/>
    </row>
    <row r="123" spans="1:8" hidden="1">
      <c r="A123" s="289" t="s">
        <v>488</v>
      </c>
      <c r="B123" s="266">
        <v>4.3109999999999999</v>
      </c>
      <c r="C123" s="266"/>
      <c r="D123" s="263"/>
      <c r="E123" s="263"/>
      <c r="F123" s="263"/>
      <c r="G123" s="263"/>
      <c r="H123" s="264"/>
    </row>
    <row r="124" spans="1:8" hidden="1">
      <c r="A124" s="289" t="s">
        <v>488</v>
      </c>
      <c r="B124" s="266">
        <v>4.3129999999999997</v>
      </c>
      <c r="C124" s="266"/>
      <c r="D124" s="263"/>
      <c r="E124" s="263"/>
      <c r="F124" s="263"/>
      <c r="G124" s="263"/>
      <c r="H124" s="264"/>
    </row>
    <row r="125" spans="1:8" hidden="1">
      <c r="A125" s="289" t="s">
        <v>488</v>
      </c>
      <c r="B125" s="267">
        <v>4.3131000000000004</v>
      </c>
      <c r="C125" s="267"/>
      <c r="D125" s="263"/>
      <c r="E125" s="263"/>
      <c r="F125" s="263"/>
      <c r="G125" s="263"/>
      <c r="H125" s="264"/>
    </row>
    <row r="126" spans="1:8" hidden="1">
      <c r="A126" s="289" t="s">
        <v>488</v>
      </c>
      <c r="B126" s="267">
        <v>4.3132000000000001</v>
      </c>
      <c r="C126" s="267"/>
      <c r="D126" s="263"/>
      <c r="E126" s="263"/>
      <c r="F126" s="263"/>
      <c r="G126" s="263"/>
      <c r="H126" s="264"/>
    </row>
    <row r="127" spans="1:8" hidden="1">
      <c r="A127" s="289" t="s">
        <v>488</v>
      </c>
      <c r="B127" s="267">
        <v>4.3132999999999999</v>
      </c>
      <c r="C127" s="267"/>
      <c r="D127" s="263"/>
      <c r="E127" s="263"/>
      <c r="F127" s="263"/>
      <c r="G127" s="263"/>
      <c r="H127" s="264"/>
    </row>
    <row r="128" spans="1:8" hidden="1">
      <c r="A128" s="289" t="s">
        <v>488</v>
      </c>
      <c r="B128" s="267">
        <v>4.3133999999999997</v>
      </c>
      <c r="C128" s="267"/>
      <c r="D128" s="263"/>
      <c r="E128" s="263"/>
      <c r="F128" s="263"/>
      <c r="G128" s="263"/>
      <c r="H128" s="264"/>
    </row>
    <row r="129" spans="1:8" hidden="1">
      <c r="A129" s="289" t="s">
        <v>488</v>
      </c>
      <c r="B129" s="265">
        <v>4.32</v>
      </c>
      <c r="C129" s="265"/>
      <c r="D129" s="263"/>
      <c r="E129" s="263"/>
      <c r="F129" s="263"/>
      <c r="G129" s="263"/>
      <c r="H129" s="264"/>
    </row>
    <row r="130" spans="1:8" hidden="1">
      <c r="A130" s="289" t="s">
        <v>488</v>
      </c>
      <c r="B130" s="265">
        <v>4.33</v>
      </c>
      <c r="C130" s="265"/>
      <c r="D130" s="263"/>
      <c r="E130" s="263"/>
      <c r="F130" s="263"/>
      <c r="G130" s="263"/>
      <c r="H130" s="264"/>
    </row>
    <row r="131" spans="1:8" hidden="1">
      <c r="A131" s="289" t="s">
        <v>488</v>
      </c>
      <c r="B131" s="265">
        <v>4.4000000000000004</v>
      </c>
      <c r="C131" s="262"/>
      <c r="D131" s="263"/>
      <c r="E131" s="263"/>
      <c r="F131" s="263"/>
      <c r="G131" s="263"/>
      <c r="H131" s="264"/>
    </row>
    <row r="132" spans="1:8" hidden="1">
      <c r="A132" s="289" t="s">
        <v>488</v>
      </c>
      <c r="B132" s="265">
        <v>4.41</v>
      </c>
      <c r="C132" s="265"/>
      <c r="D132" s="263"/>
      <c r="E132" s="263"/>
      <c r="F132" s="263"/>
      <c r="G132" s="263"/>
      <c r="H132" s="264"/>
    </row>
    <row r="133" spans="1:8" hidden="1">
      <c r="A133" s="289" t="s">
        <v>488</v>
      </c>
      <c r="B133" s="265">
        <v>4.43</v>
      </c>
      <c r="C133" s="265"/>
      <c r="D133" s="263"/>
      <c r="E133" s="263"/>
      <c r="F133" s="263"/>
      <c r="G133" s="263"/>
      <c r="H133" s="264"/>
    </row>
    <row r="134" spans="1:8" hidden="1">
      <c r="A134" s="289" t="s">
        <v>488</v>
      </c>
      <c r="B134" s="266">
        <v>4.431</v>
      </c>
      <c r="C134" s="266"/>
      <c r="D134" s="263"/>
      <c r="E134" s="263"/>
      <c r="F134" s="263"/>
      <c r="G134" s="263"/>
      <c r="H134" s="264"/>
    </row>
    <row r="135" spans="1:8" hidden="1">
      <c r="A135" s="289" t="s">
        <v>488</v>
      </c>
      <c r="B135" s="266">
        <v>4.4320000000000004</v>
      </c>
      <c r="C135" s="266"/>
      <c r="D135" s="263"/>
      <c r="E135" s="263"/>
      <c r="F135" s="263"/>
      <c r="G135" s="263"/>
      <c r="H135" s="264"/>
    </row>
    <row r="136" spans="1:8" hidden="1">
      <c r="A136" s="289" t="s">
        <v>488</v>
      </c>
      <c r="B136" s="265">
        <v>4.4400000000000004</v>
      </c>
      <c r="C136" s="265"/>
      <c r="D136" s="263"/>
      <c r="E136" s="263"/>
      <c r="F136" s="263"/>
      <c r="G136" s="263"/>
      <c r="H136" s="264"/>
    </row>
    <row r="137" spans="1:8" hidden="1">
      <c r="A137" s="289" t="s">
        <v>488</v>
      </c>
      <c r="B137" s="265">
        <v>4.45</v>
      </c>
      <c r="C137" s="265"/>
      <c r="D137" s="263"/>
      <c r="E137" s="263"/>
      <c r="F137" s="263"/>
      <c r="G137" s="263"/>
      <c r="H137" s="264"/>
    </row>
    <row r="138" spans="1:8" hidden="1">
      <c r="A138" s="289" t="s">
        <v>488</v>
      </c>
      <c r="B138" s="265">
        <v>4.46</v>
      </c>
      <c r="C138" s="265"/>
      <c r="D138" s="263"/>
      <c r="E138" s="263"/>
      <c r="F138" s="263"/>
      <c r="G138" s="263"/>
      <c r="H138" s="264"/>
    </row>
    <row r="139" spans="1:8" hidden="1">
      <c r="A139" s="289" t="s">
        <v>488</v>
      </c>
      <c r="B139" s="265">
        <v>4.5</v>
      </c>
      <c r="C139" s="262"/>
      <c r="D139" s="263"/>
      <c r="E139" s="263"/>
      <c r="F139" s="263"/>
      <c r="G139" s="263"/>
      <c r="H139" s="264"/>
    </row>
    <row r="140" spans="1:8" hidden="1">
      <c r="A140" s="289" t="s">
        <v>488</v>
      </c>
      <c r="B140" s="265">
        <v>4.51</v>
      </c>
      <c r="C140" s="265"/>
      <c r="D140" s="263"/>
      <c r="E140" s="263"/>
      <c r="F140" s="263"/>
      <c r="G140" s="263"/>
      <c r="H140" s="264"/>
    </row>
    <row r="141" spans="1:8" hidden="1">
      <c r="A141" s="289" t="s">
        <v>488</v>
      </c>
      <c r="B141" s="265">
        <v>4.5199999999999996</v>
      </c>
      <c r="C141" s="265"/>
      <c r="D141" s="263"/>
      <c r="E141" s="263"/>
      <c r="F141" s="263"/>
      <c r="G141" s="263"/>
      <c r="H141" s="264"/>
    </row>
    <row r="142" spans="1:8" hidden="1">
      <c r="A142" s="289" t="s">
        <v>488</v>
      </c>
      <c r="B142" s="265">
        <v>4.53</v>
      </c>
      <c r="C142" s="265"/>
      <c r="D142" s="263"/>
      <c r="E142" s="263"/>
      <c r="F142" s="263"/>
      <c r="G142" s="263"/>
      <c r="H142" s="264"/>
    </row>
    <row r="143" spans="1:8" hidden="1">
      <c r="A143" s="289" t="s">
        <v>488</v>
      </c>
      <c r="B143" s="265">
        <v>4.54</v>
      </c>
      <c r="C143" s="265"/>
      <c r="D143" s="263"/>
      <c r="E143" s="263"/>
      <c r="F143" s="263"/>
      <c r="G143" s="263"/>
      <c r="H143" s="264"/>
    </row>
    <row r="144" spans="1:8" hidden="1">
      <c r="A144" s="289" t="s">
        <v>488</v>
      </c>
      <c r="B144" s="265">
        <v>4.5999999999999996</v>
      </c>
      <c r="C144" s="262"/>
      <c r="D144" s="263"/>
      <c r="E144" s="263"/>
      <c r="F144" s="263"/>
      <c r="G144" s="263"/>
      <c r="H144" s="264"/>
    </row>
    <row r="145" spans="1:14" hidden="1">
      <c r="A145" s="289" t="s">
        <v>488</v>
      </c>
      <c r="B145" s="265">
        <v>4.6100000000000003</v>
      </c>
      <c r="C145" s="265"/>
      <c r="D145" s="263"/>
      <c r="E145" s="263"/>
      <c r="F145" s="263"/>
      <c r="G145" s="263"/>
      <c r="H145" s="264"/>
    </row>
    <row r="146" spans="1:14" hidden="1">
      <c r="A146" s="289" t="s">
        <v>488</v>
      </c>
      <c r="B146" s="265">
        <v>4.62</v>
      </c>
      <c r="C146" s="265"/>
      <c r="D146" s="263"/>
      <c r="E146" s="263"/>
      <c r="F146" s="263"/>
      <c r="G146" s="263"/>
      <c r="H146" s="264"/>
    </row>
    <row r="147" spans="1:14" hidden="1">
      <c r="A147" s="289" t="s">
        <v>488</v>
      </c>
      <c r="B147" s="265">
        <v>4.63</v>
      </c>
      <c r="C147" s="265"/>
      <c r="D147" s="263"/>
      <c r="E147" s="263"/>
      <c r="F147" s="263"/>
      <c r="G147" s="263"/>
      <c r="H147" s="264"/>
    </row>
    <row r="148" spans="1:14" hidden="1">
      <c r="A148" s="289" t="s">
        <v>488</v>
      </c>
      <c r="B148" s="265">
        <v>4.7</v>
      </c>
      <c r="C148" s="262"/>
      <c r="D148" s="263"/>
      <c r="E148" s="263"/>
      <c r="F148" s="263"/>
      <c r="G148" s="263"/>
      <c r="H148" s="264"/>
    </row>
    <row r="149" spans="1:14">
      <c r="A149" s="102" t="s">
        <v>5</v>
      </c>
      <c r="B149" s="188">
        <v>4.8</v>
      </c>
      <c r="C149" s="193"/>
      <c r="D149" s="166">
        <v>0</v>
      </c>
      <c r="E149" s="166">
        <v>0</v>
      </c>
      <c r="F149" s="34"/>
      <c r="G149" s="16"/>
      <c r="H149" s="224" t="s">
        <v>212</v>
      </c>
    </row>
    <row r="150" spans="1:14">
      <c r="A150" s="136" t="s">
        <v>207</v>
      </c>
      <c r="B150" s="199">
        <v>4.8099999999999996</v>
      </c>
      <c r="C150" s="199"/>
      <c r="D150" s="167"/>
      <c r="E150" s="167"/>
      <c r="F150" s="32"/>
      <c r="G150" s="15"/>
      <c r="H150" s="224"/>
    </row>
    <row r="151" spans="1:14" ht="12" thickBot="1">
      <c r="A151" s="138" t="s">
        <v>203</v>
      </c>
      <c r="B151" s="184">
        <v>4.9000000000000004</v>
      </c>
      <c r="C151" s="196"/>
      <c r="D151" s="170">
        <v>49</v>
      </c>
      <c r="E151" s="170">
        <v>25</v>
      </c>
      <c r="F151" s="139"/>
      <c r="G151" s="140"/>
      <c r="H151" s="225"/>
    </row>
    <row r="152" spans="1:14" ht="12">
      <c r="A152" s="142" t="s">
        <v>213</v>
      </c>
      <c r="B152" s="90"/>
      <c r="D152" s="137"/>
      <c r="E152" s="137"/>
      <c r="F152" s="137"/>
      <c r="G152" s="137"/>
      <c r="H152" s="132"/>
    </row>
    <row r="153" spans="1:14" ht="12">
      <c r="A153" s="142" t="s">
        <v>214</v>
      </c>
      <c r="B153" s="90"/>
      <c r="D153" s="137"/>
      <c r="E153" s="137"/>
      <c r="F153" s="137"/>
      <c r="G153" s="137"/>
      <c r="H153" s="132"/>
    </row>
    <row r="154" spans="1:14" ht="12">
      <c r="A154" s="141"/>
      <c r="B154" s="90"/>
      <c r="D154" s="137"/>
      <c r="E154" s="137"/>
      <c r="F154" s="137"/>
      <c r="G154" s="137"/>
      <c r="H154" s="132"/>
    </row>
    <row r="155" spans="1:14" ht="12">
      <c r="A155" s="141"/>
      <c r="B155" s="90"/>
      <c r="D155" s="137"/>
      <c r="E155" s="137"/>
      <c r="F155" s="137"/>
      <c r="G155" s="137"/>
      <c r="H155" s="132"/>
    </row>
    <row r="156" spans="1:14" ht="12">
      <c r="A156" s="103"/>
      <c r="B156" s="91"/>
      <c r="D156" s="167"/>
      <c r="E156" s="167"/>
      <c r="F156" s="35"/>
      <c r="G156" s="3"/>
      <c r="H156" s="132"/>
    </row>
    <row r="157" spans="1:14" ht="13.2">
      <c r="A157" s="104" t="s">
        <v>87</v>
      </c>
      <c r="B157" s="86"/>
      <c r="D157" s="315">
        <f>SUM(D10,D17,D56,D117)</f>
        <v>1435</v>
      </c>
      <c r="E157" s="315">
        <f t="shared" ref="E157:G157" si="4">SUM(E10,E17,E56,E117)</f>
        <v>1091</v>
      </c>
      <c r="F157" s="310">
        <f t="shared" si="4"/>
        <v>832</v>
      </c>
      <c r="G157" s="316">
        <f t="shared" si="4"/>
        <v>0</v>
      </c>
      <c r="H157" s="53" t="s">
        <v>479</v>
      </c>
    </row>
    <row r="158" spans="1:14" ht="12">
      <c r="A158" s="105"/>
      <c r="B158" s="88"/>
      <c r="C158" s="200"/>
      <c r="D158" s="171"/>
      <c r="E158" s="171"/>
      <c r="F158" s="36"/>
      <c r="G158" s="4"/>
      <c r="H158" s="132"/>
    </row>
    <row r="159" spans="1:14" s="75" customFormat="1" ht="12">
      <c r="A159" s="106" t="s">
        <v>6</v>
      </c>
      <c r="B159" s="86"/>
      <c r="C159" s="200"/>
      <c r="D159" s="171">
        <f>SUM(D11:D12)</f>
        <v>924</v>
      </c>
      <c r="E159" s="171">
        <f>SUM(E11:E12)</f>
        <v>638</v>
      </c>
      <c r="F159" s="36">
        <f>SUM(F11:F12)</f>
        <v>700</v>
      </c>
      <c r="G159" s="4">
        <f>SUM(G11:G12)</f>
        <v>0</v>
      </c>
      <c r="H159" s="132"/>
      <c r="I159" s="74"/>
      <c r="J159" s="129"/>
      <c r="K159" s="74"/>
      <c r="L159" s="74"/>
      <c r="M159" s="74"/>
      <c r="N159" s="74"/>
    </row>
    <row r="160" spans="1:14" ht="12">
      <c r="A160" s="107" t="s">
        <v>42</v>
      </c>
      <c r="B160" s="88"/>
      <c r="C160" s="200"/>
      <c r="D160" s="172">
        <f>SUM(D13:D14)</f>
        <v>0</v>
      </c>
      <c r="E160" s="172">
        <f>SUM(E13:E14)</f>
        <v>25</v>
      </c>
      <c r="F160" s="37">
        <f>SUM(F13:F14)</f>
        <v>0</v>
      </c>
      <c r="G160" s="5">
        <f>SUM(G13:G14)</f>
        <v>0</v>
      </c>
      <c r="H160" s="132"/>
    </row>
    <row r="161" spans="1:8" ht="12">
      <c r="A161" s="108" t="s">
        <v>43</v>
      </c>
      <c r="B161" s="88"/>
      <c r="C161" s="200"/>
      <c r="D161" s="172">
        <f>SUM(D18:D29)</f>
        <v>175</v>
      </c>
      <c r="E161" s="172">
        <f>SUM(E18:E29)</f>
        <v>107</v>
      </c>
      <c r="F161" s="37">
        <f>SUM(F18:F29)</f>
        <v>4</v>
      </c>
      <c r="G161" s="5">
        <f>SUM(G18:G29)</f>
        <v>0</v>
      </c>
      <c r="H161" s="132"/>
    </row>
    <row r="162" spans="1:8" ht="12">
      <c r="A162" s="108" t="s">
        <v>44</v>
      </c>
      <c r="B162" s="88"/>
      <c r="C162" s="200"/>
      <c r="D162" s="172">
        <f>SUM(D30:D39)</f>
        <v>43</v>
      </c>
      <c r="E162" s="172">
        <f>SUM(E30:E39)</f>
        <v>21</v>
      </c>
      <c r="F162" s="37">
        <f>SUM(F30:F39)</f>
        <v>0</v>
      </c>
      <c r="G162" s="5">
        <f>SUM(G30:G39)</f>
        <v>0</v>
      </c>
      <c r="H162" s="132"/>
    </row>
    <row r="163" spans="1:8" ht="12">
      <c r="A163" s="108" t="s">
        <v>215</v>
      </c>
      <c r="B163" s="88"/>
      <c r="C163" s="200"/>
      <c r="D163" s="172">
        <f>SUM(D40:D53)</f>
        <v>19</v>
      </c>
      <c r="E163" s="172">
        <f>SUM(E40:E53)</f>
        <v>35</v>
      </c>
      <c r="F163" s="37">
        <f>SUM(F40:F53)</f>
        <v>0</v>
      </c>
      <c r="G163" s="5">
        <f>SUM(G40:G53)</f>
        <v>0</v>
      </c>
      <c r="H163" s="132"/>
    </row>
    <row r="164" spans="1:8" ht="69">
      <c r="A164" s="66" t="s">
        <v>89</v>
      </c>
      <c r="B164" s="88" t="s">
        <v>2</v>
      </c>
      <c r="D164" s="173">
        <f>SUM(D10,D17)/SUM(D10,D17,D117)</f>
        <v>0.82987848463187996</v>
      </c>
      <c r="E164" s="173">
        <f t="shared" ref="E164:G164" si="5">SUM(E10,E17)/SUM(E10,E17,E117)</f>
        <v>0.83098591549295775</v>
      </c>
      <c r="F164" s="38">
        <f t="shared" si="5"/>
        <v>0.93368700265251992</v>
      </c>
      <c r="G164" s="9" t="e">
        <f t="shared" si="5"/>
        <v>#DIV/0!</v>
      </c>
      <c r="H164" s="132"/>
    </row>
    <row r="165" spans="1:8" ht="12">
      <c r="A165" s="271" t="s">
        <v>512</v>
      </c>
      <c r="B165" s="88"/>
      <c r="C165" s="200"/>
      <c r="D165" s="261"/>
      <c r="E165" s="261"/>
      <c r="F165" s="261"/>
      <c r="G165" s="261"/>
      <c r="H165" s="132"/>
    </row>
    <row r="166" spans="1:8" ht="12">
      <c r="A166" s="109" t="s">
        <v>216</v>
      </c>
      <c r="B166" s="86"/>
      <c r="C166" s="200"/>
      <c r="D166" s="171">
        <f>SUM(D88:D114)</f>
        <v>36</v>
      </c>
      <c r="E166" s="171">
        <f>SUM(E88:E114)</f>
        <v>97</v>
      </c>
      <c r="F166" s="36">
        <f>SUM(F88:F114)</f>
        <v>78</v>
      </c>
      <c r="G166" s="4">
        <f>SUM(G88:G114)</f>
        <v>0</v>
      </c>
      <c r="H166" s="132"/>
    </row>
    <row r="167" spans="1:8" ht="12">
      <c r="A167" s="110"/>
      <c r="B167" s="91"/>
      <c r="D167" s="174"/>
      <c r="E167" s="174"/>
      <c r="F167" s="35"/>
      <c r="G167" s="3"/>
      <c r="H167" s="132"/>
    </row>
    <row r="168" spans="1:8">
      <c r="A168" s="111"/>
      <c r="B168" s="91"/>
      <c r="D168" s="174"/>
      <c r="E168" s="174"/>
      <c r="F168" s="35"/>
      <c r="G168" s="3"/>
    </row>
    <row r="169" spans="1:8" ht="12">
      <c r="A169" s="112" t="s">
        <v>28</v>
      </c>
      <c r="B169" s="91"/>
      <c r="D169" s="174"/>
      <c r="E169" s="174"/>
      <c r="F169" s="35"/>
      <c r="G169" s="3"/>
    </row>
    <row r="170" spans="1:8">
      <c r="A170" s="113" t="s">
        <v>96</v>
      </c>
      <c r="B170" s="242"/>
      <c r="C170" s="200"/>
      <c r="D170" s="175">
        <f>D159/((D159+D160)+(D161+D162+D163)+(D165+D166))</f>
        <v>0.77192982456140347</v>
      </c>
      <c r="E170" s="175">
        <f>E159/((E159+E160)+(E161+E162+E163)+(E165+E166))</f>
        <v>0.6912242686890574</v>
      </c>
      <c r="F170" s="39">
        <f>F159/((F159+F160)+(F161+F162+F163)+(F165+F166))</f>
        <v>0.8951406649616368</v>
      </c>
      <c r="G170" s="10" t="e">
        <f>G159/((G159+G160)+(G161+G162+G163)+(G165+G166))</f>
        <v>#DIV/0!</v>
      </c>
    </row>
    <row r="171" spans="1:8" ht="12">
      <c r="A171" s="112" t="s">
        <v>29</v>
      </c>
      <c r="B171" s="242"/>
      <c r="C171" s="200"/>
      <c r="D171" s="174"/>
      <c r="E171" s="174"/>
      <c r="F171" s="35"/>
      <c r="G171" s="3"/>
    </row>
    <row r="172" spans="1:8">
      <c r="A172" s="113" t="s">
        <v>97</v>
      </c>
      <c r="B172" s="242"/>
      <c r="C172" s="200"/>
      <c r="D172" s="175">
        <f>(D159+D160)/((D159+D160)+(D161+D162+D163)+(D165+D166))</f>
        <v>0.77192982456140347</v>
      </c>
      <c r="E172" s="175">
        <f>(E159+E160)/((E159+E160)+(E161+E162+E163)+(E165+E166))</f>
        <v>0.71830985915492962</v>
      </c>
      <c r="F172" s="39">
        <f>(F159+F160)/((F159+F160)+(F161+F162+F163)+(F165+F166))</f>
        <v>0.8951406649616368</v>
      </c>
      <c r="G172" s="10" t="e">
        <f>(G159+G160)/((G159+G160)+(G161+G162+G163)+(G165+G166))</f>
        <v>#DIV/0!</v>
      </c>
    </row>
    <row r="173" spans="1:8" ht="12">
      <c r="A173" s="112" t="s">
        <v>30</v>
      </c>
      <c r="B173" s="242" t="s">
        <v>2</v>
      </c>
      <c r="C173" s="200"/>
      <c r="D173" s="174"/>
      <c r="E173" s="176"/>
      <c r="F173" s="40"/>
      <c r="G173" s="2"/>
    </row>
    <row r="174" spans="1:8">
      <c r="A174" s="113" t="s">
        <v>98</v>
      </c>
      <c r="B174" s="242"/>
      <c r="C174" s="200"/>
      <c r="D174" s="175">
        <f>D159/(D159+D160+D161+D162+D163+(D164*(D165+D166)))</f>
        <v>0.77589966597340387</v>
      </c>
      <c r="E174" s="175">
        <f>E159/(E159+E160+E161+E162+E163+(E164*(E165+E166)))</f>
        <v>0.70372384222218776</v>
      </c>
      <c r="F174" s="39">
        <f>F159/(F159+F160+F161+F162+F163+(F164*(F165+F166)))</f>
        <v>0.90110085227272729</v>
      </c>
      <c r="G174" s="10" t="e">
        <f>G159/(G159+G160+G161+G162+G163+(G164*(G165+G166)))</f>
        <v>#DIV/0!</v>
      </c>
    </row>
    <row r="175" spans="1:8" ht="12">
      <c r="A175" s="112" t="s">
        <v>31</v>
      </c>
      <c r="B175" s="242" t="s">
        <v>2</v>
      </c>
      <c r="C175" s="200"/>
      <c r="D175" s="174"/>
      <c r="E175" s="176"/>
      <c r="F175" s="40"/>
      <c r="G175" s="2"/>
    </row>
    <row r="176" spans="1:8">
      <c r="A176" s="113" t="s">
        <v>99</v>
      </c>
      <c r="B176" s="242"/>
      <c r="C176" s="200"/>
      <c r="D176" s="175">
        <f>(D159+D160)/((D159+D160)+(D161+D162+D163)+(D164*(D165+D166)))</f>
        <v>0.77589966597340387</v>
      </c>
      <c r="E176" s="175">
        <f>(E159+E160)/((E159+E160)+(E161+E162+E163)+(E164*(E165+E166)))</f>
        <v>0.73129922788920132</v>
      </c>
      <c r="F176" s="39">
        <f>(F159+F160)/((F159+F160)+(F161+F162+F163)+(F164*(F165+F166)))</f>
        <v>0.90110085227272729</v>
      </c>
      <c r="G176" s="10" t="e">
        <f>(G159+G160)/((G159+G160)+(G161+G162+G163)+(G164*(G165+G166)))</f>
        <v>#DIV/0!</v>
      </c>
    </row>
    <row r="177" spans="1:7">
      <c r="A177" s="110"/>
      <c r="B177" s="91"/>
      <c r="D177" s="176"/>
      <c r="E177" s="176"/>
      <c r="F177" s="40"/>
      <c r="G177" s="2"/>
    </row>
    <row r="178" spans="1:7" ht="12">
      <c r="A178" s="114" t="s">
        <v>27</v>
      </c>
      <c r="B178" s="91"/>
      <c r="D178" s="176"/>
      <c r="E178" s="176"/>
      <c r="F178" s="40"/>
      <c r="G178" s="2"/>
    </row>
    <row r="179" spans="1:7">
      <c r="A179" s="108" t="s">
        <v>93</v>
      </c>
      <c r="B179" s="88"/>
      <c r="C179" s="200"/>
      <c r="D179" s="173">
        <f>D159/((D159+D160)+D161+D163)</f>
        <v>0.82647584973166366</v>
      </c>
      <c r="E179" s="173">
        <f>E159/((E159+E160)+E161+E163)</f>
        <v>0.79254658385093169</v>
      </c>
      <c r="F179" s="38">
        <f>F159/((F159+F160)+F161+F163)</f>
        <v>0.99431818181818177</v>
      </c>
      <c r="G179" s="9" t="e">
        <f>G159/((G159+G160)+G161+G163)</f>
        <v>#DIV/0!</v>
      </c>
    </row>
    <row r="180" spans="1:7" ht="12">
      <c r="A180" s="114" t="s">
        <v>35</v>
      </c>
      <c r="B180" s="91"/>
      <c r="C180" s="200"/>
      <c r="D180" s="176"/>
      <c r="E180" s="176"/>
      <c r="F180" s="40"/>
      <c r="G180" s="2"/>
    </row>
    <row r="181" spans="1:7">
      <c r="A181" s="108" t="s">
        <v>88</v>
      </c>
      <c r="B181" s="88"/>
      <c r="C181" s="200"/>
      <c r="D181" s="173">
        <f>(D159+D160)/((D159+D160)+D161+D163)</f>
        <v>0.82647584973166366</v>
      </c>
      <c r="E181" s="173">
        <f>(E159+E160)/((E159+E160)+E161+E163)</f>
        <v>0.82360248447204965</v>
      </c>
      <c r="F181" s="38">
        <f>(F159+F160)/((F159+F160)+F161+F163)</f>
        <v>0.99431818181818177</v>
      </c>
      <c r="G181" s="9" t="e">
        <f>(G159+G160)/((G159+G160)+G161+G163)</f>
        <v>#DIV/0!</v>
      </c>
    </row>
    <row r="182" spans="1:7" ht="12">
      <c r="A182" s="114" t="s">
        <v>32</v>
      </c>
      <c r="B182" s="91"/>
      <c r="C182" s="200"/>
      <c r="D182" s="176"/>
      <c r="E182" s="176"/>
      <c r="F182" s="40"/>
      <c r="G182" s="2"/>
    </row>
    <row r="183" spans="1:7">
      <c r="A183" s="108" t="s">
        <v>94</v>
      </c>
      <c r="B183" s="88"/>
      <c r="C183" s="200"/>
      <c r="D183" s="173">
        <f>D159/((D159+D160)+D161)</f>
        <v>0.84076433121019112</v>
      </c>
      <c r="E183" s="173">
        <f>E159/((E159+E160)+E161)</f>
        <v>0.82857142857142863</v>
      </c>
      <c r="F183" s="38">
        <f>F159/((F159+F160)+F161)</f>
        <v>0.99431818181818177</v>
      </c>
      <c r="G183" s="9" t="e">
        <f>G159/((G159+G160)+G161)</f>
        <v>#DIV/0!</v>
      </c>
    </row>
    <row r="184" spans="1:7" ht="12">
      <c r="A184" s="115" t="s">
        <v>33</v>
      </c>
      <c r="B184" s="88"/>
      <c r="C184" s="200"/>
      <c r="D184" s="173"/>
      <c r="E184" s="173"/>
      <c r="F184" s="38"/>
      <c r="G184" s="9"/>
    </row>
    <row r="185" spans="1:7">
      <c r="A185" s="108" t="s">
        <v>95</v>
      </c>
      <c r="B185" s="88"/>
      <c r="C185" s="200"/>
      <c r="D185" s="173">
        <f>(D159+D160)/((D159+D160)+D161)</f>
        <v>0.84076433121019112</v>
      </c>
      <c r="E185" s="173">
        <f>(E159+E160)/((E159+E160)+E161)</f>
        <v>0.86103896103896105</v>
      </c>
      <c r="F185" s="38">
        <f>(F159+F160)/((F159+F160)+F161)</f>
        <v>0.99431818181818177</v>
      </c>
      <c r="G185" s="9" t="e">
        <f>(G159+G160)/((G159+G160)+G161)</f>
        <v>#DIV/0!</v>
      </c>
    </row>
    <row r="186" spans="1:7">
      <c r="A186" s="110"/>
      <c r="B186" s="91"/>
      <c r="D186" s="176"/>
      <c r="E186" s="176"/>
      <c r="F186" s="40"/>
      <c r="G186" s="2"/>
    </row>
    <row r="187" spans="1:7" ht="12">
      <c r="A187" s="112" t="s">
        <v>45</v>
      </c>
      <c r="B187" s="91"/>
      <c r="D187" s="177"/>
      <c r="E187" s="177"/>
      <c r="F187" s="41"/>
      <c r="G187" s="18"/>
    </row>
    <row r="188" spans="1:7">
      <c r="A188" s="113" t="s">
        <v>100</v>
      </c>
      <c r="B188" s="88"/>
      <c r="C188" s="200"/>
      <c r="D188" s="175">
        <f>D161/((D159+D160)+(D161+D162+D163)+(D165+D166))</f>
        <v>0.14619883040935672</v>
      </c>
      <c r="E188" s="175">
        <f>E161/((E159+E160)+(E161+E162+E163)+(E165+E166))</f>
        <v>0.11592632719393282</v>
      </c>
      <c r="F188" s="39">
        <f>F161/((F159+F160)+(F161+F162+F163)+(F165+F166))</f>
        <v>5.1150895140664966E-3</v>
      </c>
      <c r="G188" s="10" t="e">
        <f>G161/((G159+G160)+(G161+G162+G163)+(G165+G166))</f>
        <v>#DIV/0!</v>
      </c>
    </row>
    <row r="189" spans="1:7" ht="12">
      <c r="A189" s="112" t="s">
        <v>46</v>
      </c>
      <c r="B189" s="91"/>
      <c r="C189" s="200"/>
      <c r="D189" s="177"/>
      <c r="E189" s="177"/>
      <c r="F189" s="41"/>
      <c r="G189" s="18"/>
    </row>
    <row r="190" spans="1:7">
      <c r="A190" s="113" t="s">
        <v>101</v>
      </c>
      <c r="B190" s="88"/>
      <c r="C190" s="200"/>
      <c r="D190" s="175">
        <f>D161/((D159+D160)+(D161+D162+D163)+(D164*(D165+D166)))</f>
        <v>0.14695069431314467</v>
      </c>
      <c r="E190" s="175">
        <f>E161/((E159+E160)+(E161+E162+E163)+(E164*(E165+E166)))</f>
        <v>0.11802265065481832</v>
      </c>
      <c r="F190" s="39">
        <f>F161/((F159+F160)+(F161+F162+F163)+(F164*(F165+F166)))</f>
        <v>5.1491477272727279E-3</v>
      </c>
      <c r="G190" s="10" t="e">
        <f>G161/((G159+G160)+(G161+G162+G163)+(G164*(G165+G166)))</f>
        <v>#DIV/0!</v>
      </c>
    </row>
    <row r="191" spans="1:7" ht="12">
      <c r="A191" s="112" t="s">
        <v>34</v>
      </c>
      <c r="B191" s="91"/>
      <c r="C191" s="200"/>
      <c r="D191" s="177"/>
      <c r="E191" s="177"/>
      <c r="F191" s="41"/>
      <c r="G191" s="18"/>
    </row>
    <row r="192" spans="1:7">
      <c r="A192" s="113" t="s">
        <v>7</v>
      </c>
      <c r="B192" s="88"/>
      <c r="C192" s="200"/>
      <c r="D192" s="175">
        <f xml:space="preserve"> D161/((D159+D160)+(D161+D162+D163))</f>
        <v>0.15073212747631351</v>
      </c>
      <c r="E192" s="175">
        <f xml:space="preserve"> E161/((E159+E160)+(E161+E162+E163))</f>
        <v>0.12953995157384987</v>
      </c>
      <c r="F192" s="39">
        <f xml:space="preserve"> F161/((F159+F160)+(F161+F162+F163))</f>
        <v>5.681818181818182E-3</v>
      </c>
      <c r="G192" s="10" t="e">
        <f xml:space="preserve"> G161/((G159+G160)+(G161+G162+G163))</f>
        <v>#DIV/0!</v>
      </c>
    </row>
    <row r="193" spans="1:7">
      <c r="A193" s="110"/>
      <c r="B193" s="91"/>
      <c r="D193" s="177"/>
      <c r="E193" s="177"/>
      <c r="F193" s="41"/>
      <c r="G193" s="18"/>
    </row>
    <row r="194" spans="1:7" ht="12">
      <c r="A194" s="114" t="s">
        <v>47</v>
      </c>
      <c r="B194" s="91"/>
      <c r="D194" s="174"/>
      <c r="E194" s="174"/>
      <c r="F194" s="35"/>
      <c r="G194" s="3"/>
    </row>
    <row r="195" spans="1:7">
      <c r="A195" s="108" t="s">
        <v>102</v>
      </c>
      <c r="B195" s="88"/>
      <c r="C195" s="200"/>
      <c r="D195" s="175">
        <f>((D159+D160)+D161+D163)/((D159+D160)+(D161+D162+D163)+(D165+D166))</f>
        <v>0.93400167084377606</v>
      </c>
      <c r="E195" s="175">
        <f>((E159+E160)+E161+E163)/((E159+E160)+(E161+E162+E163)+(E165+E166))</f>
        <v>0.87215601300108347</v>
      </c>
      <c r="F195" s="39">
        <f>((F159+F160)+F161+F163)/((F159+F160)+(F161+F162+F163)+(F165+F166))</f>
        <v>0.90025575447570327</v>
      </c>
      <c r="G195" s="10" t="e">
        <f>((G159+G160)+G161+G163)/((G159+G160)+(G161+G162+G163)+(G165+G166))</f>
        <v>#DIV/0!</v>
      </c>
    </row>
    <row r="196" spans="1:7" ht="12">
      <c r="A196" s="114" t="s">
        <v>48</v>
      </c>
      <c r="B196" s="91"/>
      <c r="C196" s="200"/>
      <c r="D196" s="174"/>
      <c r="E196" s="174"/>
      <c r="F196" s="35"/>
      <c r="G196" s="3"/>
    </row>
    <row r="197" spans="1:7">
      <c r="A197" s="108" t="s">
        <v>103</v>
      </c>
      <c r="B197" s="88"/>
      <c r="C197" s="200"/>
      <c r="D197" s="175">
        <f>((D159+D160)+D161+D163)/((D159+D160)+(D161+D162+D163)+(D164*(D165+D166)))</f>
        <v>0.93880500709768988</v>
      </c>
      <c r="E197" s="175">
        <f>((E159+E160)+E161+E163)/((E159+E160)+(E161+E162+E163)+(E164*(E165+E166)))</f>
        <v>0.88792741847783874</v>
      </c>
      <c r="F197" s="39">
        <f>((F159+F160)+F161+F163)/((F159+F160)+(F161+F162+F163)+(F164*(F165+F166)))</f>
        <v>0.90625</v>
      </c>
      <c r="G197" s="10" t="e">
        <f>((G159+G160)+G161+G163)/((G159+G160)+(G161+G162+G163)+(G164*(G165+G166)))</f>
        <v>#DIV/0!</v>
      </c>
    </row>
    <row r="198" spans="1:7" ht="12">
      <c r="A198" s="114" t="s">
        <v>49</v>
      </c>
      <c r="B198" s="86"/>
      <c r="C198" s="200"/>
      <c r="D198" s="174"/>
      <c r="E198" s="174"/>
      <c r="F198" s="35"/>
      <c r="G198" s="3"/>
    </row>
    <row r="199" spans="1:7">
      <c r="A199" s="108" t="s">
        <v>104</v>
      </c>
      <c r="B199" s="88"/>
      <c r="C199" s="200"/>
      <c r="D199" s="175">
        <f>((D159+D160)+D161+D163)/((D159+D160)+(D161+D162+D163))</f>
        <v>0.96296296296296291</v>
      </c>
      <c r="E199" s="175">
        <f>((E159+E160)+E161+E163)/((E159+E160)+(E161+E162+E163))</f>
        <v>0.97457627118644063</v>
      </c>
      <c r="F199" s="39">
        <f>((F159+F160)+F161+F163)/((F159+F160)+(F161+F162+F163))</f>
        <v>1</v>
      </c>
      <c r="G199" s="10" t="e">
        <f>((G159+G160)+G161+G163)/((G159+G160)+(G161+G162+G163))</f>
        <v>#DIV/0!</v>
      </c>
    </row>
    <row r="200" spans="1:7">
      <c r="A200" s="103"/>
      <c r="B200" s="91"/>
      <c r="D200" s="177"/>
      <c r="E200" s="177"/>
      <c r="F200" s="41"/>
      <c r="G200" s="18"/>
    </row>
    <row r="201" spans="1:7">
      <c r="A201" s="116"/>
      <c r="B201" s="117"/>
      <c r="C201" s="236"/>
      <c r="D201" s="75"/>
      <c r="E201" s="75"/>
      <c r="F201" s="75"/>
      <c r="G201" s="75"/>
    </row>
    <row r="202" spans="1:7">
      <c r="A202" s="118"/>
    </row>
    <row r="205" spans="1:7" ht="12">
      <c r="A205" s="120" t="s">
        <v>63</v>
      </c>
      <c r="B205" s="121"/>
      <c r="C205" s="121"/>
      <c r="D205" s="122"/>
      <c r="E205" s="122"/>
      <c r="F205" s="122"/>
      <c r="G205" s="272"/>
    </row>
    <row r="206" spans="1:7">
      <c r="A206" s="122" t="s">
        <v>64</v>
      </c>
      <c r="B206" s="121"/>
      <c r="C206" s="121"/>
      <c r="D206" s="122"/>
      <c r="E206" s="122"/>
      <c r="F206" s="122"/>
      <c r="G206" s="272"/>
    </row>
    <row r="207" spans="1:7">
      <c r="A207" s="122" t="s">
        <v>70</v>
      </c>
      <c r="B207" s="121"/>
      <c r="C207" s="121"/>
      <c r="D207" s="122"/>
      <c r="E207" s="122"/>
      <c r="F207" s="122"/>
      <c r="G207" s="272"/>
    </row>
    <row r="208" spans="1:7">
      <c r="A208" s="123" t="s">
        <v>90</v>
      </c>
      <c r="B208" s="121"/>
      <c r="C208" s="121"/>
      <c r="D208" s="122"/>
      <c r="E208" s="122"/>
      <c r="F208" s="122"/>
      <c r="G208" s="272"/>
    </row>
    <row r="209" spans="1:7">
      <c r="A209" s="123" t="s">
        <v>217</v>
      </c>
      <c r="B209" s="124"/>
      <c r="C209" s="124"/>
      <c r="D209" s="123"/>
      <c r="E209" s="123"/>
      <c r="F209" s="123"/>
      <c r="G209" s="272"/>
    </row>
  </sheetData>
  <pageMargins left="0.75" right="0.75" top="1" bottom="1" header="0.5" footer="0.5"/>
  <pageSetup orientation="portrait" r:id="rId1"/>
  <headerFooter alignWithMargins="0"/>
  <ignoredErrors>
    <ignoredError sqref="E159:E162" formulaRange="1"/>
    <ignoredError sqref="F164:G164 F166:G200"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Version 5.1 (All)</vt:lpstr>
      <vt:lpstr>Version 5.1 (List Samples)</vt:lpstr>
      <vt:lpstr>Version 5.1 (ABS)</vt:lpstr>
      <vt:lpstr>Version 5.1 (RDD)</vt:lpstr>
      <vt:lpstr>Version 5.1 (Probability Panel)</vt:lpstr>
    </vt:vector>
  </TitlesOfParts>
  <Company>The Market Solutions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Skipper</dc:creator>
  <cp:lastModifiedBy>AAPOR HQ</cp:lastModifiedBy>
  <cp:lastPrinted>2002-04-05T18:48:37Z</cp:lastPrinted>
  <dcterms:created xsi:type="dcterms:W3CDTF">2001-07-31T16:02:33Z</dcterms:created>
  <dcterms:modified xsi:type="dcterms:W3CDTF">2023-04-27T00:37:58Z</dcterms:modified>
</cp:coreProperties>
</file>